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9040" windowHeight="15225" tabRatio="765" activeTab="6"/>
  </bookViews>
  <sheets>
    <sheet name="Приложение 1 " sheetId="18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  <sheet name="Приложение 6" sheetId="19" r:id="rId6"/>
    <sheet name="Приложение 7" sheetId="20" r:id="rId7"/>
  </sheets>
  <definedNames>
    <definedName name="_xlnm._FilterDatabase" localSheetId="1" hidden="1">'Приложение 2'!$A$8:$K$240</definedName>
    <definedName name="_xlnm._FilterDatabase" localSheetId="2" hidden="1">'Приложение 3'!$A$8:$I$183</definedName>
    <definedName name="_xlnm._FilterDatabase" localSheetId="3" hidden="1">'Приложение 4'!$A$12:$F$12</definedName>
    <definedName name="_xlnm._FilterDatabase" localSheetId="4" hidden="1">'Приложение 5'!$A$10:$N$10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8" l="1"/>
  <c r="E17" i="18"/>
  <c r="D17" i="18" l="1"/>
  <c r="C21" i="19"/>
  <c r="E11" i="18"/>
  <c r="D11" i="18" s="1"/>
  <c r="K111" i="3" l="1"/>
  <c r="K115" i="3"/>
  <c r="M94" i="9"/>
  <c r="M97" i="9"/>
  <c r="I89" i="5"/>
  <c r="I85" i="5"/>
  <c r="C26" i="19" l="1"/>
  <c r="M111" i="9"/>
  <c r="I167" i="5"/>
  <c r="K131" i="3"/>
  <c r="B16" i="20" l="1"/>
  <c r="B27" i="20"/>
  <c r="B10" i="20"/>
  <c r="B12" i="20"/>
  <c r="B8" i="20" l="1"/>
  <c r="B29" i="20" s="1"/>
  <c r="C35" i="19" l="1"/>
  <c r="C13" i="19"/>
  <c r="C10" i="19" s="1"/>
  <c r="C23" i="19" s="1"/>
  <c r="M183" i="9" l="1"/>
  <c r="M182" i="9"/>
  <c r="M181" i="9" s="1"/>
  <c r="L183" i="9"/>
  <c r="L184" i="9"/>
  <c r="J183" i="9"/>
  <c r="J182" i="9"/>
  <c r="J181" i="9" s="1"/>
  <c r="M188" i="9"/>
  <c r="M187" i="9" s="1"/>
  <c r="M186" i="9" s="1"/>
  <c r="M191" i="9"/>
  <c r="L191" i="9" s="1"/>
  <c r="L192" i="9"/>
  <c r="J191" i="9"/>
  <c r="M179" i="9"/>
  <c r="L179" i="9" s="1"/>
  <c r="L180" i="9"/>
  <c r="J179" i="9"/>
  <c r="J178" i="9" s="1"/>
  <c r="M152" i="9"/>
  <c r="M151" i="9" s="1"/>
  <c r="L151" i="9" s="1"/>
  <c r="L153" i="9"/>
  <c r="J152" i="9"/>
  <c r="J151" i="9" s="1"/>
  <c r="M150" i="9"/>
  <c r="M142" i="9" s="1"/>
  <c r="M141" i="9" s="1"/>
  <c r="M136" i="9"/>
  <c r="M102" i="9"/>
  <c r="M107" i="9"/>
  <c r="M105" i="9"/>
  <c r="L105" i="9" s="1"/>
  <c r="L106" i="9"/>
  <c r="L108" i="9"/>
  <c r="J107" i="9"/>
  <c r="L107" i="9" s="1"/>
  <c r="J105" i="9"/>
  <c r="M89" i="9"/>
  <c r="M88" i="9" s="1"/>
  <c r="M98" i="9"/>
  <c r="L98" i="9" s="1"/>
  <c r="L99" i="9"/>
  <c r="J98" i="9"/>
  <c r="M76" i="9"/>
  <c r="M75" i="9" s="1"/>
  <c r="M77" i="9"/>
  <c r="L78" i="9"/>
  <c r="J77" i="9"/>
  <c r="J76" i="9" s="1"/>
  <c r="J75" i="9" s="1"/>
  <c r="M45" i="9"/>
  <c r="M56" i="9"/>
  <c r="L50" i="9"/>
  <c r="M43" i="9"/>
  <c r="M62" i="9"/>
  <c r="F18" i="7"/>
  <c r="I177" i="5"/>
  <c r="H178" i="5"/>
  <c r="G177" i="5"/>
  <c r="I176" i="5"/>
  <c r="I160" i="5"/>
  <c r="H161" i="5"/>
  <c r="G160" i="5"/>
  <c r="I159" i="5"/>
  <c r="K123" i="3"/>
  <c r="I162" i="5"/>
  <c r="H163" i="5"/>
  <c r="G162" i="5"/>
  <c r="I142" i="5"/>
  <c r="I137" i="5"/>
  <c r="K67" i="3"/>
  <c r="K66" i="3" s="1"/>
  <c r="L75" i="9" l="1"/>
  <c r="L76" i="9"/>
  <c r="L181" i="9"/>
  <c r="L77" i="9"/>
  <c r="L182" i="9"/>
  <c r="M178" i="9"/>
  <c r="L178" i="9" s="1"/>
  <c r="L152" i="9"/>
  <c r="H177" i="5"/>
  <c r="H162" i="5"/>
  <c r="H160" i="5"/>
  <c r="J67" i="3"/>
  <c r="I115" i="5" l="1"/>
  <c r="I109" i="5"/>
  <c r="I108" i="5" s="1"/>
  <c r="H110" i="5"/>
  <c r="G109" i="5"/>
  <c r="G108" i="5" s="1"/>
  <c r="H91" i="5"/>
  <c r="I90" i="5"/>
  <c r="G90" i="5"/>
  <c r="H77" i="5"/>
  <c r="I76" i="5"/>
  <c r="G76" i="5"/>
  <c r="H108" i="5" l="1"/>
  <c r="H90" i="5"/>
  <c r="H109" i="5"/>
  <c r="H76" i="5"/>
  <c r="I220" i="3"/>
  <c r="I65" i="5"/>
  <c r="I64" i="5" s="1"/>
  <c r="I63" i="5" s="1"/>
  <c r="I59" i="5"/>
  <c r="I47" i="5" l="1"/>
  <c r="H48" i="5"/>
  <c r="G47" i="5"/>
  <c r="I61" i="5"/>
  <c r="I60" i="5" s="1"/>
  <c r="H62" i="5"/>
  <c r="G61" i="5"/>
  <c r="G60" i="5" s="1"/>
  <c r="H60" i="5" l="1"/>
  <c r="H47" i="5"/>
  <c r="H61" i="5"/>
  <c r="K29" i="3"/>
  <c r="K28" i="3" s="1"/>
  <c r="I43" i="5"/>
  <c r="I41" i="5"/>
  <c r="I54" i="5"/>
  <c r="K56" i="3"/>
  <c r="I52" i="5"/>
  <c r="K54" i="3"/>
  <c r="I39" i="5"/>
  <c r="I70" i="5"/>
  <c r="I28" i="5"/>
  <c r="I27" i="5" s="1"/>
  <c r="G28" i="5"/>
  <c r="G27" i="5" s="1"/>
  <c r="H29" i="5"/>
  <c r="H27" i="5" l="1"/>
  <c r="H28" i="5"/>
  <c r="K231" i="3" l="1"/>
  <c r="J232" i="3"/>
  <c r="I231" i="3"/>
  <c r="K230" i="3"/>
  <c r="K170" i="3"/>
  <c r="J59" i="3"/>
  <c r="K58" i="3"/>
  <c r="I58" i="3"/>
  <c r="I57" i="3" s="1"/>
  <c r="K141" i="3"/>
  <c r="K27" i="3"/>
  <c r="K15" i="3"/>
  <c r="K73" i="3"/>
  <c r="J127" i="3"/>
  <c r="K126" i="3"/>
  <c r="I126" i="3"/>
  <c r="J231" i="3" l="1"/>
  <c r="J58" i="3"/>
  <c r="K57" i="3"/>
  <c r="J57" i="3" s="1"/>
  <c r="J126" i="3"/>
  <c r="K48" i="3"/>
  <c r="I48" i="3" l="1"/>
  <c r="J48" i="3" s="1"/>
  <c r="K90" i="3"/>
  <c r="K89" i="3" s="1"/>
  <c r="K88" i="3" s="1"/>
  <c r="I91" i="3"/>
  <c r="I90" i="3" s="1"/>
  <c r="I89" i="3" s="1"/>
  <c r="I88" i="3" s="1"/>
  <c r="E40" i="18"/>
  <c r="J91" i="3" l="1"/>
  <c r="J88" i="3"/>
  <c r="J89" i="3"/>
  <c r="J90" i="3"/>
  <c r="E42" i="18"/>
  <c r="C42" i="18"/>
  <c r="D42" i="18" s="1"/>
  <c r="K124" i="3" l="1"/>
  <c r="J124" i="3" s="1"/>
  <c r="J125" i="3"/>
  <c r="K222" i="3"/>
  <c r="K221" i="3" s="1"/>
  <c r="J223" i="3"/>
  <c r="K116" i="3"/>
  <c r="J116" i="3" s="1"/>
  <c r="J117" i="3"/>
  <c r="K213" i="3"/>
  <c r="J213" i="3" s="1"/>
  <c r="J214" i="3"/>
  <c r="J185" i="3"/>
  <c r="J221" i="3" l="1"/>
  <c r="K220" i="3"/>
  <c r="J220" i="3" s="1"/>
  <c r="K212" i="3"/>
  <c r="J212" i="3" s="1"/>
  <c r="J222" i="3"/>
  <c r="K184" i="3" l="1"/>
  <c r="I184" i="3"/>
  <c r="I183" i="3" s="1"/>
  <c r="K183" i="3" l="1"/>
  <c r="J183" i="3" s="1"/>
  <c r="J184" i="3"/>
  <c r="J197" i="9"/>
  <c r="J194" i="9" s="1"/>
  <c r="J193" i="9" s="1"/>
  <c r="J196" i="9"/>
  <c r="J195" i="9"/>
  <c r="J189" i="9"/>
  <c r="J186" i="9" s="1"/>
  <c r="J185" i="9" s="1"/>
  <c r="J188" i="9"/>
  <c r="J187" i="9"/>
  <c r="J177" i="9"/>
  <c r="J176" i="9" s="1"/>
  <c r="J174" i="9"/>
  <c r="J173" i="9" s="1"/>
  <c r="J171" i="9" s="1"/>
  <c r="J168" i="9"/>
  <c r="J167" i="9"/>
  <c r="J166" i="9"/>
  <c r="J165" i="9"/>
  <c r="J164" i="9" s="1"/>
  <c r="J161" i="9"/>
  <c r="J160" i="9"/>
  <c r="J156" i="9"/>
  <c r="J155" i="9" s="1"/>
  <c r="J149" i="9"/>
  <c r="J148" i="9"/>
  <c r="J147" i="9"/>
  <c r="J145" i="9"/>
  <c r="J144" i="9"/>
  <c r="J143" i="9"/>
  <c r="J142" i="9"/>
  <c r="J140" i="9"/>
  <c r="J138" i="9" s="1"/>
  <c r="J135" i="9"/>
  <c r="J134" i="9"/>
  <c r="J133" i="9"/>
  <c r="J131" i="9"/>
  <c r="J130" i="9"/>
  <c r="J129" i="9"/>
  <c r="J125" i="9"/>
  <c r="J122" i="9" s="1"/>
  <c r="J123" i="9"/>
  <c r="J120" i="9"/>
  <c r="J119" i="9"/>
  <c r="J118" i="9"/>
  <c r="J115" i="9"/>
  <c r="J113" i="9"/>
  <c r="J110" i="9"/>
  <c r="J109" i="9"/>
  <c r="J103" i="9"/>
  <c r="J100" i="9" s="1"/>
  <c r="J102" i="9"/>
  <c r="J101" i="9"/>
  <c r="J96" i="9"/>
  <c r="J95" i="9"/>
  <c r="J93" i="9"/>
  <c r="J91" i="9"/>
  <c r="J90" i="9"/>
  <c r="J89" i="9"/>
  <c r="J85" i="9"/>
  <c r="J79" i="9" s="1"/>
  <c r="J83" i="9"/>
  <c r="J82" i="9"/>
  <c r="J81" i="9"/>
  <c r="J80" i="9"/>
  <c r="J73" i="9"/>
  <c r="J70" i="9" s="1"/>
  <c r="J72" i="9"/>
  <c r="J71" i="9"/>
  <c r="J68" i="9"/>
  <c r="J67" i="9"/>
  <c r="J66" i="9"/>
  <c r="J65" i="9"/>
  <c r="J64" i="9"/>
  <c r="J61" i="9"/>
  <c r="J58" i="9" s="1"/>
  <c r="J57" i="9" s="1"/>
  <c r="J60" i="9"/>
  <c r="J59" i="9"/>
  <c r="J55" i="9"/>
  <c r="J47" i="9"/>
  <c r="J46" i="9"/>
  <c r="J45" i="9"/>
  <c r="J44" i="9" s="1"/>
  <c r="J42" i="9"/>
  <c r="J41" i="9"/>
  <c r="J40" i="9"/>
  <c r="J39" i="9"/>
  <c r="J37" i="9"/>
  <c r="J36" i="9"/>
  <c r="J35" i="9"/>
  <c r="J33" i="9"/>
  <c r="J32" i="9"/>
  <c r="J31" i="9"/>
  <c r="J29" i="9"/>
  <c r="J26" i="9" s="1"/>
  <c r="J23" i="9" s="1"/>
  <c r="J21" i="9"/>
  <c r="J20" i="9"/>
  <c r="J19" i="9"/>
  <c r="J18" i="9"/>
  <c r="J16" i="9"/>
  <c r="J15" i="9"/>
  <c r="J14" i="9"/>
  <c r="J13" i="9"/>
  <c r="D39" i="7"/>
  <c r="D37" i="7"/>
  <c r="D35" i="7"/>
  <c r="D34" i="7"/>
  <c r="D32" i="7"/>
  <c r="D30" i="7"/>
  <c r="D26" i="7" s="1"/>
  <c r="D22" i="7"/>
  <c r="D20" i="7"/>
  <c r="D16" i="7"/>
  <c r="D13" i="7" s="1"/>
  <c r="G182" i="5"/>
  <c r="G181" i="5" s="1"/>
  <c r="G180" i="5" s="1"/>
  <c r="G179" i="5" s="1"/>
  <c r="G175" i="5"/>
  <c r="G174" i="5" s="1"/>
  <c r="G173" i="5" s="1"/>
  <c r="G171" i="5"/>
  <c r="G170" i="5" s="1"/>
  <c r="G169" i="5" s="1"/>
  <c r="G167" i="5"/>
  <c r="G166" i="5" s="1"/>
  <c r="G165" i="5" s="1"/>
  <c r="G164" i="5" s="1"/>
  <c r="G158" i="5"/>
  <c r="G157" i="5" s="1"/>
  <c r="G156" i="5" s="1"/>
  <c r="G153" i="5"/>
  <c r="G152" i="5" s="1"/>
  <c r="G151" i="5" s="1"/>
  <c r="G150" i="5" s="1"/>
  <c r="G148" i="5"/>
  <c r="G147" i="5" s="1"/>
  <c r="G145" i="5"/>
  <c r="G144" i="5" s="1"/>
  <c r="G141" i="5"/>
  <c r="G140" i="5" s="1"/>
  <c r="G139" i="5" s="1"/>
  <c r="G136" i="5"/>
  <c r="G135" i="5" s="1"/>
  <c r="G134" i="5" s="1"/>
  <c r="G133" i="5" s="1"/>
  <c r="G131" i="5"/>
  <c r="G130" i="5" s="1"/>
  <c r="G128" i="5"/>
  <c r="G127" i="5" s="1"/>
  <c r="G124" i="5"/>
  <c r="G123" i="5" s="1"/>
  <c r="G122" i="5" s="1"/>
  <c r="G118" i="5"/>
  <c r="G117" i="5" s="1"/>
  <c r="G116" i="5" s="1"/>
  <c r="G115" i="5"/>
  <c r="G114" i="5" s="1"/>
  <c r="G113" i="5" s="1"/>
  <c r="G112" i="5" s="1"/>
  <c r="G106" i="5"/>
  <c r="G105" i="5" s="1"/>
  <c r="G104" i="5" s="1"/>
  <c r="G103" i="5" s="1"/>
  <c r="G101" i="5"/>
  <c r="G100" i="5" s="1"/>
  <c r="G99" i="5" s="1"/>
  <c r="G98" i="5" s="1"/>
  <c r="G96" i="5"/>
  <c r="G95" i="5" s="1"/>
  <c r="G94" i="5" s="1"/>
  <c r="G93" i="5" s="1"/>
  <c r="G88" i="5"/>
  <c r="G87" i="5" s="1"/>
  <c r="G86" i="5" s="1"/>
  <c r="G84" i="5"/>
  <c r="G83" i="5" s="1"/>
  <c r="G81" i="5"/>
  <c r="G80" i="5" s="1"/>
  <c r="G74" i="5"/>
  <c r="G73" i="5" s="1"/>
  <c r="G72" i="5" s="1"/>
  <c r="G71" i="5" s="1"/>
  <c r="G69" i="5"/>
  <c r="G68" i="5" s="1"/>
  <c r="G67" i="5" s="1"/>
  <c r="G65" i="5"/>
  <c r="G64" i="5" s="1"/>
  <c r="G63" i="5" s="1"/>
  <c r="G58" i="5"/>
  <c r="G57" i="5" s="1"/>
  <c r="G55" i="5"/>
  <c r="G54" i="5"/>
  <c r="G53" i="5" s="1"/>
  <c r="G51" i="5"/>
  <c r="G45" i="5"/>
  <c r="G44" i="5" s="1"/>
  <c r="G43" i="5"/>
  <c r="G42" i="5" s="1"/>
  <c r="G40" i="5"/>
  <c r="G38" i="5"/>
  <c r="G34" i="5"/>
  <c r="G33" i="5" s="1"/>
  <c r="G32" i="5" s="1"/>
  <c r="G31" i="5" s="1"/>
  <c r="G30" i="5" s="1"/>
  <c r="G26" i="5"/>
  <c r="G25" i="5" s="1"/>
  <c r="G24" i="5" s="1"/>
  <c r="G23" i="5" s="1"/>
  <c r="G22" i="5" s="1"/>
  <c r="G19" i="5"/>
  <c r="G18" i="5" s="1"/>
  <c r="G17" i="5" s="1"/>
  <c r="G15" i="5"/>
  <c r="G14" i="5" s="1"/>
  <c r="G12" i="5"/>
  <c r="G11" i="5" s="1"/>
  <c r="I238" i="3"/>
  <c r="I237" i="3" s="1"/>
  <c r="I236" i="3" s="1"/>
  <c r="I235" i="3" s="1"/>
  <c r="I234" i="3" s="1"/>
  <c r="I233" i="3" s="1"/>
  <c r="I229" i="3"/>
  <c r="I228" i="3" s="1"/>
  <c r="I227" i="3" s="1"/>
  <c r="I226" i="3" s="1"/>
  <c r="I225" i="3" s="1"/>
  <c r="I224" i="3" s="1"/>
  <c r="I219" i="3"/>
  <c r="I218" i="3" s="1"/>
  <c r="I217" i="3" s="1"/>
  <c r="I216" i="3" s="1"/>
  <c r="I215" i="3" s="1"/>
  <c r="I211" i="3"/>
  <c r="I210" i="3" s="1"/>
  <c r="I209" i="3" s="1"/>
  <c r="I208" i="3" s="1"/>
  <c r="I207" i="3" s="1"/>
  <c r="I204" i="3"/>
  <c r="I203" i="3" s="1"/>
  <c r="I202" i="3" s="1"/>
  <c r="I201" i="3" s="1"/>
  <c r="I199" i="3"/>
  <c r="I198" i="3" s="1"/>
  <c r="I197" i="3" s="1"/>
  <c r="I195" i="3"/>
  <c r="I194" i="3" s="1"/>
  <c r="I193" i="3" s="1"/>
  <c r="I189" i="3"/>
  <c r="I188" i="3" s="1"/>
  <c r="I187" i="3" s="1"/>
  <c r="I186" i="3" s="1"/>
  <c r="I181" i="3"/>
  <c r="I180" i="3" s="1"/>
  <c r="I179" i="3" s="1"/>
  <c r="I178" i="3" s="1"/>
  <c r="I176" i="3"/>
  <c r="I175" i="3" s="1"/>
  <c r="I174" i="3" s="1"/>
  <c r="I173" i="3" s="1"/>
  <c r="I170" i="3"/>
  <c r="I169" i="3" s="1"/>
  <c r="I168" i="3" s="1"/>
  <c r="I167" i="3" s="1"/>
  <c r="I166" i="3" s="1"/>
  <c r="I164" i="3"/>
  <c r="I163" i="3" s="1"/>
  <c r="I162" i="3" s="1"/>
  <c r="I161" i="3" s="1"/>
  <c r="I159" i="3"/>
  <c r="I158" i="3" s="1"/>
  <c r="I157" i="3" s="1"/>
  <c r="I156" i="3" s="1"/>
  <c r="I152" i="3"/>
  <c r="I151" i="3" s="1"/>
  <c r="I150" i="3" s="1"/>
  <c r="I149" i="3" s="1"/>
  <c r="I148" i="3" s="1"/>
  <c r="I146" i="3"/>
  <c r="I145" i="3" s="1"/>
  <c r="I144" i="3" s="1"/>
  <c r="I143" i="3" s="1"/>
  <c r="I140" i="3"/>
  <c r="I139" i="3" s="1"/>
  <c r="I138" i="3" s="1"/>
  <c r="I136" i="3"/>
  <c r="I135" i="3" s="1"/>
  <c r="I134" i="3" s="1"/>
  <c r="I131" i="3"/>
  <c r="I130" i="3" s="1"/>
  <c r="I129" i="3" s="1"/>
  <c r="I128" i="3" s="1"/>
  <c r="I122" i="3"/>
  <c r="I121" i="3" s="1"/>
  <c r="I120" i="3" s="1"/>
  <c r="I114" i="3"/>
  <c r="I113" i="3" s="1"/>
  <c r="I112" i="3" s="1"/>
  <c r="I110" i="3"/>
  <c r="I109" i="3" s="1"/>
  <c r="I107" i="3"/>
  <c r="I106" i="3" s="1"/>
  <c r="I100" i="3"/>
  <c r="I99" i="3" s="1"/>
  <c r="I97" i="3"/>
  <c r="I96" i="3" s="1"/>
  <c r="I86" i="3"/>
  <c r="I85" i="3" s="1"/>
  <c r="I84" i="3" s="1"/>
  <c r="I83" i="3" s="1"/>
  <c r="I82" i="3" s="1"/>
  <c r="I80" i="3"/>
  <c r="I79" i="3" s="1"/>
  <c r="I78" i="3" s="1"/>
  <c r="I77" i="3" s="1"/>
  <c r="I76" i="3" s="1"/>
  <c r="I75" i="3" s="1"/>
  <c r="I72" i="3"/>
  <c r="I71" i="3" s="1"/>
  <c r="I70" i="3" s="1"/>
  <c r="I69" i="3" s="1"/>
  <c r="I68" i="3" s="1"/>
  <c r="I66" i="3"/>
  <c r="I65" i="3" s="1"/>
  <c r="I64" i="3" s="1"/>
  <c r="I63" i="3" s="1"/>
  <c r="I62" i="3" s="1"/>
  <c r="I60" i="3"/>
  <c r="I56" i="3"/>
  <c r="I55" i="3" s="1"/>
  <c r="I53" i="3"/>
  <c r="I47" i="3"/>
  <c r="I46" i="3" s="1"/>
  <c r="I45" i="3" s="1"/>
  <c r="I44" i="3" s="1"/>
  <c r="I43" i="3" s="1"/>
  <c r="I41" i="3"/>
  <c r="I40" i="3" s="1"/>
  <c r="I39" i="3" s="1"/>
  <c r="I38" i="3" s="1"/>
  <c r="I36" i="3"/>
  <c r="I35" i="3" s="1"/>
  <c r="I34" i="3" s="1"/>
  <c r="I33" i="3" s="1"/>
  <c r="I31" i="3"/>
  <c r="I30" i="3" s="1"/>
  <c r="I28" i="3"/>
  <c r="I26" i="3"/>
  <c r="I20" i="3"/>
  <c r="I19" i="3" s="1"/>
  <c r="I18" i="3" s="1"/>
  <c r="I17" i="3" s="1"/>
  <c r="I16" i="3" s="1"/>
  <c r="I14" i="3"/>
  <c r="I13" i="3" s="1"/>
  <c r="I12" i="3" s="1"/>
  <c r="I11" i="3" s="1"/>
  <c r="I10" i="3" s="1"/>
  <c r="D43" i="18"/>
  <c r="E35" i="18"/>
  <c r="D36" i="18"/>
  <c r="C35" i="18"/>
  <c r="C31" i="18"/>
  <c r="K219" i="3"/>
  <c r="K211" i="3"/>
  <c r="K152" i="3"/>
  <c r="I182" i="5"/>
  <c r="I26" i="5"/>
  <c r="I34" i="5"/>
  <c r="M125" i="9"/>
  <c r="M174" i="9"/>
  <c r="M177" i="9"/>
  <c r="J112" i="9" l="1"/>
  <c r="J141" i="9"/>
  <c r="J172" i="9"/>
  <c r="J63" i="9"/>
  <c r="I155" i="3"/>
  <c r="I154" i="3" s="1"/>
  <c r="I52" i="3"/>
  <c r="I51" i="3" s="1"/>
  <c r="I25" i="3"/>
  <c r="G37" i="5"/>
  <c r="G36" i="5" s="1"/>
  <c r="G50" i="5"/>
  <c r="G49" i="5" s="1"/>
  <c r="G168" i="5"/>
  <c r="G155" i="5"/>
  <c r="G21" i="5"/>
  <c r="G111" i="5"/>
  <c r="G92" i="5" s="1"/>
  <c r="G126" i="5"/>
  <c r="G121" i="5" s="1"/>
  <c r="G120" i="5" s="1"/>
  <c r="G79" i="5"/>
  <c r="G78" i="5" s="1"/>
  <c r="I95" i="3"/>
  <c r="I94" i="3" s="1"/>
  <c r="I93" i="3" s="1"/>
  <c r="I92" i="3" s="1"/>
  <c r="I74" i="3" s="1"/>
  <c r="I192" i="3"/>
  <c r="I32" i="3"/>
  <c r="I105" i="3"/>
  <c r="I104" i="3" s="1"/>
  <c r="I103" i="3" s="1"/>
  <c r="I133" i="3"/>
  <c r="I132" i="3" s="1"/>
  <c r="J88" i="9"/>
  <c r="J154" i="9"/>
  <c r="G143" i="5"/>
  <c r="G138" i="5" s="1"/>
  <c r="D35" i="18"/>
  <c r="I206" i="3"/>
  <c r="J30" i="9"/>
  <c r="J137" i="9"/>
  <c r="J163" i="9"/>
  <c r="G10" i="5"/>
  <c r="G9" i="5" s="1"/>
  <c r="D31" i="7"/>
  <c r="J139" i="9"/>
  <c r="J127" i="9" s="1"/>
  <c r="J159" i="9"/>
  <c r="J158" i="9"/>
  <c r="J25" i="9"/>
  <c r="J175" i="9"/>
  <c r="J24" i="9"/>
  <c r="J124" i="9"/>
  <c r="J117" i="9" s="1"/>
  <c r="J128" i="9"/>
  <c r="J170" i="9"/>
  <c r="I119" i="3"/>
  <c r="I118" i="3" s="1"/>
  <c r="I172" i="3"/>
  <c r="I171" i="3" s="1"/>
  <c r="I142" i="3"/>
  <c r="M165" i="9"/>
  <c r="M159" i="9" s="1"/>
  <c r="M196" i="9"/>
  <c r="M195" i="9"/>
  <c r="L174" i="9"/>
  <c r="M175" i="9"/>
  <c r="M173" i="9"/>
  <c r="M171" i="9" s="1"/>
  <c r="M170" i="9" s="1"/>
  <c r="M172" i="9"/>
  <c r="M167" i="9"/>
  <c r="M166" i="9"/>
  <c r="M164" i="9"/>
  <c r="M160" i="9"/>
  <c r="L167" i="9"/>
  <c r="L160" i="9"/>
  <c r="L146" i="9"/>
  <c r="M148" i="9"/>
  <c r="M147" i="9"/>
  <c r="M145" i="9"/>
  <c r="M144" i="9"/>
  <c r="M143" i="9"/>
  <c r="L132" i="9"/>
  <c r="L136" i="9"/>
  <c r="M135" i="9"/>
  <c r="M134" i="9"/>
  <c r="M133" i="9"/>
  <c r="M131" i="9"/>
  <c r="M130" i="9"/>
  <c r="M129" i="9"/>
  <c r="M123" i="9"/>
  <c r="M122" i="9"/>
  <c r="M119" i="9"/>
  <c r="M118" i="9"/>
  <c r="M158" i="9" l="1"/>
  <c r="M163" i="9"/>
  <c r="J126" i="9"/>
  <c r="I24" i="3"/>
  <c r="I23" i="3" s="1"/>
  <c r="I22" i="3" s="1"/>
  <c r="I50" i="3"/>
  <c r="I49" i="3" s="1"/>
  <c r="G35" i="5"/>
  <c r="I191" i="3"/>
  <c r="I153" i="3" s="1"/>
  <c r="J87" i="9"/>
  <c r="I102" i="3"/>
  <c r="L130" i="9"/>
  <c r="L175" i="9"/>
  <c r="L129" i="9"/>
  <c r="L119" i="9"/>
  <c r="L123" i="9"/>
  <c r="L144" i="9"/>
  <c r="L159" i="9"/>
  <c r="L166" i="9"/>
  <c r="L172" i="9"/>
  <c r="L148" i="9"/>
  <c r="L188" i="9"/>
  <c r="L134" i="9"/>
  <c r="L133" i="9"/>
  <c r="L122" i="9"/>
  <c r="L118" i="9"/>
  <c r="L143" i="9"/>
  <c r="L142" i="9"/>
  <c r="L147" i="9"/>
  <c r="L170" i="9"/>
  <c r="L195" i="9"/>
  <c r="L163" i="9"/>
  <c r="L196" i="9"/>
  <c r="L104" i="9"/>
  <c r="M109" i="9"/>
  <c r="M101" i="9" s="1"/>
  <c r="M100" i="9" s="1"/>
  <c r="M95" i="9"/>
  <c r="M90" i="9"/>
  <c r="M82" i="9"/>
  <c r="M81" i="9"/>
  <c r="M80" i="9"/>
  <c r="M72" i="9"/>
  <c r="M71" i="9"/>
  <c r="M70" i="9" s="1"/>
  <c r="N68" i="9"/>
  <c r="N67" i="9"/>
  <c r="N66" i="9"/>
  <c r="N65" i="9"/>
  <c r="M68" i="9"/>
  <c r="M67" i="9"/>
  <c r="M66" i="9"/>
  <c r="M65" i="9"/>
  <c r="K68" i="9"/>
  <c r="K67" i="9"/>
  <c r="K66" i="9"/>
  <c r="K65" i="9"/>
  <c r="N60" i="9"/>
  <c r="N59" i="9"/>
  <c r="K60" i="9"/>
  <c r="K59" i="9"/>
  <c r="M60" i="9"/>
  <c r="M59" i="9"/>
  <c r="M46" i="9"/>
  <c r="M41" i="9"/>
  <c r="M40" i="9"/>
  <c r="L34" i="9"/>
  <c r="M36" i="9"/>
  <c r="M35" i="9"/>
  <c r="M33" i="9"/>
  <c r="M32" i="9"/>
  <c r="M31" i="9"/>
  <c r="M19" i="9"/>
  <c r="M20" i="9"/>
  <c r="M14" i="9"/>
  <c r="M15" i="9"/>
  <c r="I9" i="3" l="1"/>
  <c r="L81" i="9"/>
  <c r="L60" i="9"/>
  <c r="L101" i="9"/>
  <c r="L41" i="9"/>
  <c r="L46" i="9"/>
  <c r="L109" i="9"/>
  <c r="L66" i="9"/>
  <c r="L72" i="9"/>
  <c r="L31" i="9"/>
  <c r="L40" i="9"/>
  <c r="L45" i="9"/>
  <c r="L71" i="9"/>
  <c r="L35" i="9"/>
  <c r="L65" i="9"/>
  <c r="L90" i="9"/>
  <c r="L89" i="9"/>
  <c r="L36" i="9"/>
  <c r="L32" i="9"/>
  <c r="L59" i="9"/>
  <c r="L102" i="9"/>
  <c r="L82" i="9"/>
  <c r="L67" i="9"/>
  <c r="L80" i="9"/>
  <c r="M138" i="9" l="1"/>
  <c r="L138" i="9" s="1"/>
  <c r="M128" i="9"/>
  <c r="L128" i="9" s="1"/>
  <c r="M137" i="9"/>
  <c r="L137" i="9" s="1"/>
  <c r="D12" i="18"/>
  <c r="D13" i="18"/>
  <c r="D15" i="18"/>
  <c r="D16" i="18"/>
  <c r="D18" i="18"/>
  <c r="D20" i="18"/>
  <c r="D21" i="18"/>
  <c r="D22" i="18"/>
  <c r="D23" i="18"/>
  <c r="D24" i="18"/>
  <c r="D26" i="18"/>
  <c r="D28" i="18"/>
  <c r="D29" i="18"/>
  <c r="D31" i="18"/>
  <c r="D34" i="18"/>
  <c r="D38" i="18"/>
  <c r="D39" i="18"/>
  <c r="D41" i="18"/>
  <c r="E37" i="18"/>
  <c r="E33" i="18"/>
  <c r="E30" i="18"/>
  <c r="E27" i="18"/>
  <c r="E25" i="18"/>
  <c r="E19" i="18"/>
  <c r="E14" i="18"/>
  <c r="E10" i="18"/>
  <c r="E9" i="18" s="1"/>
  <c r="E32" i="18" l="1"/>
  <c r="E8" i="18"/>
  <c r="M25" i="9"/>
  <c r="M24" i="9"/>
  <c r="E44" i="18" l="1"/>
  <c r="C30" i="18"/>
  <c r="D30" i="18" s="1"/>
  <c r="C40" i="18"/>
  <c r="D40" i="18" s="1"/>
  <c r="C37" i="18"/>
  <c r="D37" i="18" s="1"/>
  <c r="C33" i="18"/>
  <c r="C27" i="18"/>
  <c r="D27" i="18" s="1"/>
  <c r="C25" i="18"/>
  <c r="D25" i="18" s="1"/>
  <c r="C19" i="18"/>
  <c r="D19" i="18" s="1"/>
  <c r="C14" i="18"/>
  <c r="D14" i="18" s="1"/>
  <c r="C10" i="18"/>
  <c r="C9" i="18" l="1"/>
  <c r="D10" i="18"/>
  <c r="C32" i="18"/>
  <c r="D32" i="18" s="1"/>
  <c r="D33" i="18"/>
  <c r="L145" i="9"/>
  <c r="L135" i="9"/>
  <c r="L131" i="9"/>
  <c r="L33" i="9"/>
  <c r="H43" i="5"/>
  <c r="N64" i="9"/>
  <c r="N63" i="9" s="1"/>
  <c r="N61" i="9"/>
  <c r="N58" i="9" s="1"/>
  <c r="N57" i="9" s="1"/>
  <c r="L22" i="9"/>
  <c r="L27" i="9"/>
  <c r="L28" i="9"/>
  <c r="L29" i="9"/>
  <c r="L38" i="9"/>
  <c r="L43" i="9"/>
  <c r="L48" i="9"/>
  <c r="L49" i="9"/>
  <c r="L51" i="9"/>
  <c r="L56" i="9"/>
  <c r="L62" i="9"/>
  <c r="L69" i="9"/>
  <c r="L74" i="9"/>
  <c r="L84" i="9"/>
  <c r="L86" i="9"/>
  <c r="L92" i="9"/>
  <c r="L94" i="9"/>
  <c r="L97" i="9"/>
  <c r="L111" i="9"/>
  <c r="L114" i="9"/>
  <c r="L116" i="9"/>
  <c r="L121" i="9"/>
  <c r="L125" i="9"/>
  <c r="L140" i="9"/>
  <c r="L150" i="9"/>
  <c r="L157" i="9"/>
  <c r="L162" i="9"/>
  <c r="L165" i="9"/>
  <c r="L169" i="9"/>
  <c r="L177" i="9"/>
  <c r="L190" i="9"/>
  <c r="L198" i="9"/>
  <c r="L17" i="9"/>
  <c r="M197" i="9"/>
  <c r="M194" i="9" s="1"/>
  <c r="M193" i="9" s="1"/>
  <c r="M189" i="9"/>
  <c r="M176" i="9"/>
  <c r="M168" i="9"/>
  <c r="M161" i="9"/>
  <c r="M156" i="9"/>
  <c r="M149" i="9"/>
  <c r="M139" i="9"/>
  <c r="M124" i="9"/>
  <c r="M120" i="9"/>
  <c r="M115" i="9"/>
  <c r="M113" i="9"/>
  <c r="M110" i="9"/>
  <c r="M103" i="9"/>
  <c r="M96" i="9"/>
  <c r="M93" i="9"/>
  <c r="M91" i="9"/>
  <c r="M85" i="9"/>
  <c r="M83" i="9"/>
  <c r="M73" i="9"/>
  <c r="M64" i="9"/>
  <c r="M61" i="9"/>
  <c r="M58" i="9" s="1"/>
  <c r="M57" i="9" s="1"/>
  <c r="M55" i="9"/>
  <c r="M54" i="9" s="1"/>
  <c r="M47" i="9"/>
  <c r="M42" i="9"/>
  <c r="M39" i="9" s="1"/>
  <c r="M37" i="9"/>
  <c r="M26" i="9"/>
  <c r="M23" i="9" s="1"/>
  <c r="M21" i="9"/>
  <c r="M18" i="9" s="1"/>
  <c r="M16" i="9"/>
  <c r="M13" i="9" s="1"/>
  <c r="E14" i="7"/>
  <c r="E15" i="7"/>
  <c r="E16" i="7"/>
  <c r="E17" i="7"/>
  <c r="E18" i="7"/>
  <c r="E19" i="7"/>
  <c r="E21" i="7"/>
  <c r="E23" i="7"/>
  <c r="E24" i="7"/>
  <c r="E25" i="7"/>
  <c r="E27" i="7"/>
  <c r="E28" i="7"/>
  <c r="E29" i="7"/>
  <c r="E30" i="7"/>
  <c r="E32" i="7"/>
  <c r="E33" i="7"/>
  <c r="E34" i="7"/>
  <c r="E36" i="7"/>
  <c r="E38" i="7"/>
  <c r="E40" i="7"/>
  <c r="F39" i="7"/>
  <c r="E39" i="7" s="1"/>
  <c r="F37" i="7"/>
  <c r="E37" i="7" s="1"/>
  <c r="F35" i="7"/>
  <c r="F31" i="7"/>
  <c r="F26" i="7"/>
  <c r="F22" i="7"/>
  <c r="E22" i="7" s="1"/>
  <c r="F20" i="7"/>
  <c r="F13" i="7"/>
  <c r="I181" i="5"/>
  <c r="I180" i="5" s="1"/>
  <c r="I179" i="5" s="1"/>
  <c r="H167" i="5"/>
  <c r="I53" i="5"/>
  <c r="H13" i="5"/>
  <c r="H16" i="5"/>
  <c r="H20" i="5"/>
  <c r="H26" i="5"/>
  <c r="H34" i="5"/>
  <c r="H39" i="5"/>
  <c r="H41" i="5"/>
  <c r="H46" i="5"/>
  <c r="H52" i="5"/>
  <c r="H54" i="5"/>
  <c r="H56" i="5"/>
  <c r="H59" i="5"/>
  <c r="H66" i="5"/>
  <c r="H70" i="5"/>
  <c r="H75" i="5"/>
  <c r="H82" i="5"/>
  <c r="H85" i="5"/>
  <c r="H89" i="5"/>
  <c r="H97" i="5"/>
  <c r="H102" i="5"/>
  <c r="H107" i="5"/>
  <c r="H115" i="5"/>
  <c r="H119" i="5"/>
  <c r="H125" i="5"/>
  <c r="H129" i="5"/>
  <c r="H132" i="5"/>
  <c r="H137" i="5"/>
  <c r="H142" i="5"/>
  <c r="H146" i="5"/>
  <c r="H149" i="5"/>
  <c r="H154" i="5"/>
  <c r="H159" i="5"/>
  <c r="H172" i="5"/>
  <c r="H176" i="5"/>
  <c r="I175" i="5"/>
  <c r="I174" i="5" s="1"/>
  <c r="I173" i="5" s="1"/>
  <c r="I171" i="5"/>
  <c r="I170" i="5" s="1"/>
  <c r="I169" i="5" s="1"/>
  <c r="I158" i="5"/>
  <c r="I157" i="5" s="1"/>
  <c r="I156" i="5" s="1"/>
  <c r="I153" i="5"/>
  <c r="I152" i="5" s="1"/>
  <c r="I151" i="5" s="1"/>
  <c r="I150" i="5" s="1"/>
  <c r="I148" i="5"/>
  <c r="I147" i="5" s="1"/>
  <c r="I145" i="5"/>
  <c r="I144" i="5" s="1"/>
  <c r="I141" i="5"/>
  <c r="I140" i="5" s="1"/>
  <c r="I139" i="5" s="1"/>
  <c r="I136" i="5"/>
  <c r="I135" i="5" s="1"/>
  <c r="I134" i="5" s="1"/>
  <c r="I133" i="5" s="1"/>
  <c r="I131" i="5"/>
  <c r="I130" i="5" s="1"/>
  <c r="I128" i="5"/>
  <c r="I127" i="5" s="1"/>
  <c r="I124" i="5"/>
  <c r="I123" i="5" s="1"/>
  <c r="I122" i="5" s="1"/>
  <c r="I118" i="5"/>
  <c r="I117" i="5" s="1"/>
  <c r="I114" i="5"/>
  <c r="I113" i="5" s="1"/>
  <c r="I112" i="5" s="1"/>
  <c r="I106" i="5"/>
  <c r="I105" i="5" s="1"/>
  <c r="I104" i="5" s="1"/>
  <c r="I103" i="5" s="1"/>
  <c r="I101" i="5"/>
  <c r="I100" i="5" s="1"/>
  <c r="I99" i="5" s="1"/>
  <c r="I98" i="5" s="1"/>
  <c r="I96" i="5"/>
  <c r="I95" i="5" s="1"/>
  <c r="I94" i="5" s="1"/>
  <c r="I93" i="5" s="1"/>
  <c r="I88" i="5"/>
  <c r="I87" i="5" s="1"/>
  <c r="I86" i="5" s="1"/>
  <c r="I84" i="5"/>
  <c r="I83" i="5" s="1"/>
  <c r="I81" i="5"/>
  <c r="I80" i="5" s="1"/>
  <c r="I74" i="5"/>
  <c r="I69" i="5"/>
  <c r="I68" i="5" s="1"/>
  <c r="I67" i="5" s="1"/>
  <c r="I58" i="5"/>
  <c r="I57" i="5" s="1"/>
  <c r="I55" i="5"/>
  <c r="I51" i="5"/>
  <c r="I45" i="5"/>
  <c r="I44" i="5" s="1"/>
  <c r="I42" i="5"/>
  <c r="I40" i="5"/>
  <c r="I38" i="5"/>
  <c r="I33" i="5"/>
  <c r="I32" i="5" s="1"/>
  <c r="I31" i="5" s="1"/>
  <c r="I30" i="5" s="1"/>
  <c r="I25" i="5"/>
  <c r="I24" i="5" s="1"/>
  <c r="I23" i="5" s="1"/>
  <c r="I22" i="5" s="1"/>
  <c r="I19" i="5"/>
  <c r="I18" i="5" s="1"/>
  <c r="I17" i="5" s="1"/>
  <c r="I15" i="5"/>
  <c r="I14" i="5" s="1"/>
  <c r="I12" i="5"/>
  <c r="I11" i="5" s="1"/>
  <c r="M53" i="9" l="1"/>
  <c r="L54" i="9"/>
  <c r="I143" i="5"/>
  <c r="I50" i="5"/>
  <c r="I49" i="5" s="1"/>
  <c r="I73" i="5"/>
  <c r="I72" i="5" s="1"/>
  <c r="I71" i="5" s="1"/>
  <c r="I37" i="5"/>
  <c r="I36" i="5" s="1"/>
  <c r="I166" i="5"/>
  <c r="I165" i="5" s="1"/>
  <c r="I164" i="5" s="1"/>
  <c r="I155" i="5" s="1"/>
  <c r="I21" i="5"/>
  <c r="C8" i="18"/>
  <c r="D9" i="18"/>
  <c r="L103" i="9"/>
  <c r="M154" i="9"/>
  <c r="M155" i="9"/>
  <c r="L171" i="9"/>
  <c r="L173" i="9"/>
  <c r="M185" i="9"/>
  <c r="L20" i="9"/>
  <c r="L19" i="9"/>
  <c r="L14" i="9"/>
  <c r="L15" i="9"/>
  <c r="L24" i="9"/>
  <c r="L25" i="9"/>
  <c r="E20" i="7"/>
  <c r="E35" i="7"/>
  <c r="E13" i="7"/>
  <c r="E31" i="7"/>
  <c r="D41" i="7"/>
  <c r="E26" i="7"/>
  <c r="F41" i="7"/>
  <c r="N199" i="9"/>
  <c r="N11" i="9"/>
  <c r="M117" i="9"/>
  <c r="M30" i="9"/>
  <c r="M112" i="9"/>
  <c r="M79" i="9"/>
  <c r="M63" i="9" s="1"/>
  <c r="M127" i="9"/>
  <c r="H182" i="5"/>
  <c r="I79" i="5"/>
  <c r="I78" i="5" s="1"/>
  <c r="I10" i="5"/>
  <c r="I9" i="5" s="1"/>
  <c r="I116" i="5"/>
  <c r="I168" i="5"/>
  <c r="I126" i="5"/>
  <c r="M52" i="9" l="1"/>
  <c r="L53" i="9"/>
  <c r="I35" i="5"/>
  <c r="H35" i="5" s="1"/>
  <c r="H49" i="5"/>
  <c r="C44" i="18"/>
  <c r="D44" i="18" s="1"/>
  <c r="D8" i="18"/>
  <c r="L154" i="9"/>
  <c r="L187" i="9"/>
  <c r="L155" i="9"/>
  <c r="E41" i="7"/>
  <c r="G183" i="5"/>
  <c r="M87" i="9"/>
  <c r="M126" i="9"/>
  <c r="I138" i="5"/>
  <c r="I121" i="5"/>
  <c r="I111" i="5"/>
  <c r="I92" i="5" s="1"/>
  <c r="M44" i="9" l="1"/>
  <c r="M12" i="9" s="1"/>
  <c r="L52" i="9"/>
  <c r="I240" i="3"/>
  <c r="M11" i="9"/>
  <c r="M199" i="9"/>
  <c r="I120" i="5"/>
  <c r="I183" i="5" l="1"/>
  <c r="J15" i="3" l="1"/>
  <c r="J21" i="3"/>
  <c r="J27" i="3"/>
  <c r="J29" i="3"/>
  <c r="J31" i="3"/>
  <c r="J37" i="3"/>
  <c r="J42" i="3"/>
  <c r="J54" i="3"/>
  <c r="J56" i="3"/>
  <c r="J61" i="3"/>
  <c r="J73" i="3"/>
  <c r="J81" i="3"/>
  <c r="J87" i="3"/>
  <c r="J98" i="3"/>
  <c r="J101" i="3"/>
  <c r="J108" i="3"/>
  <c r="J111" i="3"/>
  <c r="J115" i="3"/>
  <c r="J123" i="3"/>
  <c r="J131" i="3"/>
  <c r="J137" i="3"/>
  <c r="J141" i="3"/>
  <c r="J147" i="3"/>
  <c r="J152" i="3"/>
  <c r="J160" i="3"/>
  <c r="J165" i="3"/>
  <c r="J170" i="3"/>
  <c r="J177" i="3"/>
  <c r="J182" i="3"/>
  <c r="J190" i="3"/>
  <c r="J196" i="3"/>
  <c r="J200" i="3"/>
  <c r="J205" i="3"/>
  <c r="J211" i="3"/>
  <c r="J219" i="3"/>
  <c r="J230" i="3"/>
  <c r="J239" i="3"/>
  <c r="K238" i="3"/>
  <c r="K237" i="3" s="1"/>
  <c r="K236" i="3" s="1"/>
  <c r="K235" i="3" s="1"/>
  <c r="K234" i="3" s="1"/>
  <c r="K233" i="3" s="1"/>
  <c r="K229" i="3"/>
  <c r="K228" i="3" s="1"/>
  <c r="K218" i="3"/>
  <c r="K217" i="3" s="1"/>
  <c r="K216" i="3" s="1"/>
  <c r="K215" i="3" s="1"/>
  <c r="K210" i="3"/>
  <c r="K209" i="3" s="1"/>
  <c r="K208" i="3" s="1"/>
  <c r="K207" i="3" s="1"/>
  <c r="K204" i="3"/>
  <c r="K203" i="3" s="1"/>
  <c r="K202" i="3" s="1"/>
  <c r="K201" i="3" s="1"/>
  <c r="K199" i="3"/>
  <c r="K198" i="3" s="1"/>
  <c r="K197" i="3" s="1"/>
  <c r="K195" i="3"/>
  <c r="K194" i="3" s="1"/>
  <c r="K193" i="3" s="1"/>
  <c r="K189" i="3"/>
  <c r="K188" i="3" s="1"/>
  <c r="K181" i="3"/>
  <c r="K180" i="3" s="1"/>
  <c r="K176" i="3"/>
  <c r="K169" i="3"/>
  <c r="K168" i="3" s="1"/>
  <c r="K167" i="3" s="1"/>
  <c r="K166" i="3" s="1"/>
  <c r="K164" i="3"/>
  <c r="K163" i="3" s="1"/>
  <c r="K162" i="3" s="1"/>
  <c r="K161" i="3" s="1"/>
  <c r="K159" i="3"/>
  <c r="K158" i="3" s="1"/>
  <c r="K157" i="3" s="1"/>
  <c r="K156" i="3" s="1"/>
  <c r="K151" i="3"/>
  <c r="K150" i="3" s="1"/>
  <c r="K149" i="3" s="1"/>
  <c r="K148" i="3" s="1"/>
  <c r="K146" i="3"/>
  <c r="K145" i="3" s="1"/>
  <c r="K144" i="3" s="1"/>
  <c r="K143" i="3" s="1"/>
  <c r="K140" i="3"/>
  <c r="K139" i="3" s="1"/>
  <c r="K138" i="3" s="1"/>
  <c r="K136" i="3"/>
  <c r="K135" i="3" s="1"/>
  <c r="K134" i="3" s="1"/>
  <c r="K130" i="3"/>
  <c r="K129" i="3" s="1"/>
  <c r="K128" i="3" s="1"/>
  <c r="K122" i="3"/>
  <c r="K121" i="3" s="1"/>
  <c r="K114" i="3"/>
  <c r="K113" i="3" s="1"/>
  <c r="K112" i="3" s="1"/>
  <c r="K110" i="3"/>
  <c r="K109" i="3" s="1"/>
  <c r="K107" i="3"/>
  <c r="K106" i="3" s="1"/>
  <c r="K100" i="3"/>
  <c r="K99" i="3" s="1"/>
  <c r="K97" i="3"/>
  <c r="K96" i="3" s="1"/>
  <c r="K86" i="3"/>
  <c r="K85" i="3" s="1"/>
  <c r="K84" i="3" s="1"/>
  <c r="K83" i="3" s="1"/>
  <c r="K82" i="3" s="1"/>
  <c r="K80" i="3"/>
  <c r="K79" i="3" s="1"/>
  <c r="K78" i="3" s="1"/>
  <c r="K77" i="3" s="1"/>
  <c r="K76" i="3" s="1"/>
  <c r="K75" i="3" s="1"/>
  <c r="K72" i="3"/>
  <c r="K71" i="3" s="1"/>
  <c r="K70" i="3" s="1"/>
  <c r="K69" i="3" s="1"/>
  <c r="K68" i="3" s="1"/>
  <c r="K65" i="3"/>
  <c r="K64" i="3" s="1"/>
  <c r="K63" i="3" s="1"/>
  <c r="K62" i="3" s="1"/>
  <c r="K60" i="3"/>
  <c r="K55" i="3"/>
  <c r="K53" i="3"/>
  <c r="K47" i="3"/>
  <c r="K46" i="3" s="1"/>
  <c r="K45" i="3" s="1"/>
  <c r="K44" i="3" s="1"/>
  <c r="K43" i="3" s="1"/>
  <c r="K41" i="3"/>
  <c r="K40" i="3" s="1"/>
  <c r="K39" i="3" s="1"/>
  <c r="K38" i="3" s="1"/>
  <c r="K36" i="3"/>
  <c r="K35" i="3" s="1"/>
  <c r="K34" i="3" s="1"/>
  <c r="K33" i="3" s="1"/>
  <c r="K30" i="3"/>
  <c r="K26" i="3"/>
  <c r="K20" i="3"/>
  <c r="K19" i="3" s="1"/>
  <c r="K18" i="3" s="1"/>
  <c r="K17" i="3" s="1"/>
  <c r="K16" i="3" s="1"/>
  <c r="K14" i="3"/>
  <c r="K13" i="3" s="1"/>
  <c r="K12" i="3" s="1"/>
  <c r="K11" i="3" s="1"/>
  <c r="K10" i="3" s="1"/>
  <c r="K120" i="3" l="1"/>
  <c r="K119" i="3" s="1"/>
  <c r="K118" i="3" s="1"/>
  <c r="K155" i="3"/>
  <c r="K154" i="3" s="1"/>
  <c r="K52" i="3"/>
  <c r="K51" i="3" s="1"/>
  <c r="K50" i="3" s="1"/>
  <c r="K49" i="3" s="1"/>
  <c r="K25" i="3"/>
  <c r="K227" i="3"/>
  <c r="K226" i="3" s="1"/>
  <c r="K225" i="3" s="1"/>
  <c r="K224" i="3" s="1"/>
  <c r="K206" i="3"/>
  <c r="K187" i="3"/>
  <c r="K179" i="3"/>
  <c r="K178" i="3" s="1"/>
  <c r="K175" i="3"/>
  <c r="K142" i="3"/>
  <c r="K95" i="3"/>
  <c r="K192" i="3"/>
  <c r="K105" i="3"/>
  <c r="K133" i="3"/>
  <c r="K32" i="3"/>
  <c r="K191" i="3" l="1"/>
  <c r="K24" i="3"/>
  <c r="J24" i="3" s="1"/>
  <c r="K104" i="3"/>
  <c r="K94" i="3"/>
  <c r="K186" i="3"/>
  <c r="K174" i="3"/>
  <c r="K132" i="3"/>
  <c r="L176" i="9"/>
  <c r="L168" i="9"/>
  <c r="H158" i="5" l="1"/>
  <c r="K93" i="3"/>
  <c r="K103" i="3"/>
  <c r="J103" i="3" s="1"/>
  <c r="K23" i="3"/>
  <c r="K22" i="3" s="1"/>
  <c r="K173" i="3"/>
  <c r="K172" i="3" s="1"/>
  <c r="J164" i="3"/>
  <c r="H55" i="5"/>
  <c r="H53" i="5"/>
  <c r="H40" i="5"/>
  <c r="K9" i="3" l="1"/>
  <c r="J9" i="3" s="1"/>
  <c r="H25" i="5"/>
  <c r="H156" i="5"/>
  <c r="H157" i="5"/>
  <c r="H33" i="5"/>
  <c r="K102" i="3"/>
  <c r="J210" i="3"/>
  <c r="J218" i="3"/>
  <c r="K92" i="3"/>
  <c r="J204" i="3"/>
  <c r="J122" i="3"/>
  <c r="H32" i="5" l="1"/>
  <c r="H24" i="5"/>
  <c r="K171" i="3"/>
  <c r="K153" i="3" s="1"/>
  <c r="K74" i="3"/>
  <c r="J217" i="3"/>
  <c r="J120" i="3"/>
  <c r="J121" i="3"/>
  <c r="J203" i="3"/>
  <c r="J209" i="3"/>
  <c r="H38" i="5"/>
  <c r="H42" i="5"/>
  <c r="H23" i="5" l="1"/>
  <c r="H44" i="5"/>
  <c r="H45" i="5"/>
  <c r="H30" i="5"/>
  <c r="H31" i="5"/>
  <c r="J208" i="3"/>
  <c r="J201" i="3"/>
  <c r="J202" i="3"/>
  <c r="J215" i="3"/>
  <c r="J216" i="3"/>
  <c r="H14" i="5" l="1"/>
  <c r="H15" i="5"/>
  <c r="H22" i="5"/>
  <c r="H21" i="5"/>
  <c r="J207" i="3"/>
  <c r="J206" i="3"/>
  <c r="K240" i="3"/>
  <c r="L96" i="9"/>
  <c r="H81" i="5"/>
  <c r="H51" i="5"/>
  <c r="H180" i="5" l="1"/>
  <c r="H181" i="5"/>
  <c r="H83" i="5"/>
  <c r="H84" i="5"/>
  <c r="L124" i="9"/>
  <c r="L26" i="9" l="1"/>
  <c r="L156" i="9"/>
  <c r="L113" i="9"/>
  <c r="L83" i="9"/>
  <c r="L85" i="9"/>
  <c r="L42" i="9"/>
  <c r="L18" i="9" l="1"/>
  <c r="L21" i="9"/>
  <c r="H106" i="5"/>
  <c r="H127" i="5"/>
  <c r="H128" i="5"/>
  <c r="H144" i="5"/>
  <c r="H145" i="5"/>
  <c r="H171" i="5"/>
  <c r="H101" i="5"/>
  <c r="H124" i="5"/>
  <c r="H141" i="5"/>
  <c r="H166" i="5"/>
  <c r="H118" i="5"/>
  <c r="H136" i="5"/>
  <c r="H153" i="5"/>
  <c r="H114" i="5"/>
  <c r="H130" i="5"/>
  <c r="H131" i="5"/>
  <c r="H147" i="5"/>
  <c r="H148" i="5"/>
  <c r="H175" i="5"/>
  <c r="L79" i="9"/>
  <c r="H179" i="5"/>
  <c r="H80" i="5"/>
  <c r="H12" i="5" l="1"/>
  <c r="H69" i="5"/>
  <c r="H96" i="5"/>
  <c r="H113" i="5"/>
  <c r="H135" i="5"/>
  <c r="H165" i="5"/>
  <c r="H122" i="5"/>
  <c r="H123" i="5"/>
  <c r="H170" i="5"/>
  <c r="H65" i="5"/>
  <c r="H87" i="5"/>
  <c r="H88" i="5"/>
  <c r="H57" i="5"/>
  <c r="H58" i="5"/>
  <c r="H173" i="5"/>
  <c r="H174" i="5"/>
  <c r="H152" i="5"/>
  <c r="H116" i="5"/>
  <c r="H117" i="5"/>
  <c r="H139" i="5"/>
  <c r="H140" i="5"/>
  <c r="H100" i="5"/>
  <c r="H105" i="5"/>
  <c r="H19" i="5"/>
  <c r="H74" i="5"/>
  <c r="H79" i="5"/>
  <c r="H86" i="5" l="1"/>
  <c r="H17" i="5"/>
  <c r="H18" i="5"/>
  <c r="H73" i="5"/>
  <c r="H103" i="5"/>
  <c r="H104" i="5"/>
  <c r="H150" i="5"/>
  <c r="H151" i="5"/>
  <c r="H63" i="5"/>
  <c r="H64" i="5"/>
  <c r="H133" i="5"/>
  <c r="H134" i="5"/>
  <c r="H95" i="5"/>
  <c r="H11" i="5"/>
  <c r="H50" i="5"/>
  <c r="H126" i="5"/>
  <c r="H98" i="5"/>
  <c r="H99" i="5"/>
  <c r="H169" i="5"/>
  <c r="H168" i="5"/>
  <c r="H155" i="5"/>
  <c r="H164" i="5"/>
  <c r="H112" i="5"/>
  <c r="H111" i="5"/>
  <c r="H67" i="5"/>
  <c r="H68" i="5"/>
  <c r="H36" i="5"/>
  <c r="H37" i="5"/>
  <c r="H138" i="5"/>
  <c r="H143" i="5"/>
  <c r="J20" i="3"/>
  <c r="J189" i="3"/>
  <c r="J151" i="3"/>
  <c r="J140" i="3"/>
  <c r="J66" i="3"/>
  <c r="H78" i="5" l="1"/>
  <c r="H94" i="5"/>
  <c r="H120" i="5"/>
  <c r="H121" i="5"/>
  <c r="H10" i="5"/>
  <c r="H9" i="5"/>
  <c r="H71" i="5"/>
  <c r="H72" i="5"/>
  <c r="J150" i="3"/>
  <c r="J138" i="3"/>
  <c r="J139" i="3"/>
  <c r="J188" i="3"/>
  <c r="J65" i="3"/>
  <c r="J19" i="3"/>
  <c r="H92" i="5" l="1"/>
  <c r="H93" i="5"/>
  <c r="J18" i="3"/>
  <c r="J186" i="3"/>
  <c r="J187" i="3"/>
  <c r="J149" i="3"/>
  <c r="J148" i="3"/>
  <c r="J64" i="3"/>
  <c r="H183" i="5" l="1"/>
  <c r="J16" i="3"/>
  <c r="J17" i="3"/>
  <c r="J62" i="3"/>
  <c r="J63" i="3"/>
  <c r="L164" i="9"/>
  <c r="L161" i="9"/>
  <c r="J199" i="3" l="1"/>
  <c r="J195" i="3"/>
  <c r="L158" i="9"/>
  <c r="J194" i="3" l="1"/>
  <c r="J197" i="3"/>
  <c r="J198" i="3"/>
  <c r="J193" i="3" l="1"/>
  <c r="J36" i="3"/>
  <c r="J35" i="3" l="1"/>
  <c r="J191" i="3"/>
  <c r="J192" i="3"/>
  <c r="L149" i="9"/>
  <c r="L139" i="9"/>
  <c r="L93" i="9"/>
  <c r="L91" i="9"/>
  <c r="K64" i="9"/>
  <c r="K63" i="9" s="1"/>
  <c r="K61" i="9"/>
  <c r="K58" i="9" s="1"/>
  <c r="K57" i="9" s="1"/>
  <c r="L47" i="9"/>
  <c r="L39" i="9"/>
  <c r="L37" i="9"/>
  <c r="L13" i="9" l="1"/>
  <c r="L16" i="9"/>
  <c r="L70" i="9"/>
  <c r="L73" i="9"/>
  <c r="L100" i="9"/>
  <c r="L110" i="9"/>
  <c r="L197" i="9"/>
  <c r="L55" i="9"/>
  <c r="L64" i="9"/>
  <c r="L68" i="9"/>
  <c r="L189" i="9"/>
  <c r="L117" i="9"/>
  <c r="L120" i="9"/>
  <c r="L61" i="9"/>
  <c r="L112" i="9"/>
  <c r="L115" i="9"/>
  <c r="J33" i="3"/>
  <c r="J34" i="3"/>
  <c r="K199" i="9"/>
  <c r="L141" i="9"/>
  <c r="K11" i="9"/>
  <c r="L30" i="9"/>
  <c r="L23" i="9"/>
  <c r="L88" i="9"/>
  <c r="L127" i="9"/>
  <c r="J146" i="3"/>
  <c r="L63" i="9" l="1"/>
  <c r="L57" i="9"/>
  <c r="L58" i="9"/>
  <c r="L193" i="9"/>
  <c r="L194" i="9"/>
  <c r="L185" i="9"/>
  <c r="L186" i="9"/>
  <c r="J229" i="3"/>
  <c r="J113" i="3"/>
  <c r="J114" i="3"/>
  <c r="J169" i="3"/>
  <c r="J163" i="3"/>
  <c r="L87" i="9"/>
  <c r="L126" i="9"/>
  <c r="J161" i="3" l="1"/>
  <c r="J162" i="3"/>
  <c r="J168" i="3"/>
  <c r="J228" i="3"/>
  <c r="J145" i="3"/>
  <c r="J112" i="3"/>
  <c r="J144" i="3" l="1"/>
  <c r="J166" i="3"/>
  <c r="J167" i="3"/>
  <c r="J227" i="3"/>
  <c r="J41" i="3" l="1"/>
  <c r="J142" i="3"/>
  <c r="J143" i="3"/>
  <c r="J226" i="3"/>
  <c r="J224" i="3" l="1"/>
  <c r="J225" i="3"/>
  <c r="J40" i="3"/>
  <c r="J99" i="3"/>
  <c r="J100" i="3"/>
  <c r="J39" i="3" l="1"/>
  <c r="J106" i="3"/>
  <c r="J107" i="3"/>
  <c r="J136" i="3"/>
  <c r="J60" i="3"/>
  <c r="J53" i="3"/>
  <c r="J55" i="3"/>
  <c r="J30" i="3"/>
  <c r="J28" i="3"/>
  <c r="J26" i="3"/>
  <c r="J14" i="3" l="1"/>
  <c r="J47" i="3"/>
  <c r="J109" i="3"/>
  <c r="J110" i="3"/>
  <c r="J80" i="3"/>
  <c r="J238" i="3"/>
  <c r="J96" i="3"/>
  <c r="J97" i="3"/>
  <c r="J72" i="3"/>
  <c r="J130" i="3"/>
  <c r="J181" i="3"/>
  <c r="J32" i="3"/>
  <c r="J38" i="3"/>
  <c r="J176" i="3"/>
  <c r="J86" i="3"/>
  <c r="J159" i="3"/>
  <c r="J52" i="3"/>
  <c r="J105" i="3" l="1"/>
  <c r="J85" i="3"/>
  <c r="J129" i="3"/>
  <c r="J79" i="3"/>
  <c r="J46" i="3"/>
  <c r="J25" i="3"/>
  <c r="J134" i="3"/>
  <c r="J135" i="3"/>
  <c r="J158" i="3"/>
  <c r="J175" i="3"/>
  <c r="J180" i="3"/>
  <c r="J71" i="3"/>
  <c r="J237" i="3"/>
  <c r="J13" i="3"/>
  <c r="J23" i="3" l="1"/>
  <c r="J95" i="3"/>
  <c r="J236" i="3"/>
  <c r="J178" i="3"/>
  <c r="J179" i="3"/>
  <c r="J157" i="3"/>
  <c r="J78" i="3"/>
  <c r="J84" i="3"/>
  <c r="J12" i="3"/>
  <c r="J70" i="3"/>
  <c r="J174" i="3"/>
  <c r="J45" i="3"/>
  <c r="J128" i="3"/>
  <c r="J51" i="3"/>
  <c r="J104" i="3" l="1"/>
  <c r="J22" i="3"/>
  <c r="J133" i="3"/>
  <c r="J119" i="3"/>
  <c r="J118" i="3"/>
  <c r="J77" i="3"/>
  <c r="J94" i="3"/>
  <c r="J49" i="3"/>
  <c r="J50" i="3"/>
  <c r="J173" i="3"/>
  <c r="J11" i="3"/>
  <c r="J68" i="3"/>
  <c r="J69" i="3"/>
  <c r="J156" i="3"/>
  <c r="J43" i="3"/>
  <c r="J44" i="3"/>
  <c r="J82" i="3"/>
  <c r="J83" i="3"/>
  <c r="J235" i="3"/>
  <c r="J233" i="3" l="1"/>
  <c r="J234" i="3"/>
  <c r="J154" i="3"/>
  <c r="J155" i="3"/>
  <c r="J10" i="3"/>
  <c r="J75" i="3"/>
  <c r="J76" i="3"/>
  <c r="J102" i="3"/>
  <c r="J132" i="3"/>
  <c r="J172" i="3"/>
  <c r="J93" i="3"/>
  <c r="J74" i="3" l="1"/>
  <c r="J92" i="3"/>
  <c r="J153" i="3"/>
  <c r="J171" i="3"/>
  <c r="J240" i="3" l="1"/>
  <c r="L44" i="9"/>
  <c r="J12" i="9"/>
  <c r="J11" i="9" s="1"/>
  <c r="L11" i="9" s="1"/>
  <c r="J199" i="9" l="1"/>
  <c r="L199" i="9" s="1"/>
  <c r="L12" i="9"/>
</calcChain>
</file>

<file path=xl/comments1.xml><?xml version="1.0" encoding="utf-8"?>
<comments xmlns="http://schemas.openxmlformats.org/spreadsheetml/2006/main">
  <authors>
    <author>Buh-Torgi</author>
  </authors>
  <commentList>
    <comment ref="E41" authorId="0">
      <text>
        <r>
          <rPr>
            <b/>
            <sz val="9"/>
            <color indexed="81"/>
            <rFont val="Tahoma"/>
            <charset val="1"/>
          </rPr>
          <t>Buh-Torgi: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Buh-Torgi:</t>
        </r>
        <r>
          <rPr>
            <sz val="9"/>
            <color indexed="81"/>
            <rFont val="Tahoma"/>
            <charset val="1"/>
          </rPr>
          <t xml:space="preserve">
105+300+3 456,2+319+37 442,221 + 2 374,722+319,3+258</t>
        </r>
      </text>
    </comment>
  </commentList>
</comments>
</file>

<file path=xl/comments2.xml><?xml version="1.0" encoding="utf-8"?>
<comments xmlns="http://schemas.openxmlformats.org/spreadsheetml/2006/main">
  <authors>
    <author>Buh-Torgi</author>
  </authors>
  <commentList>
    <comment ref="K182" authorId="0">
      <text>
        <r>
          <rPr>
            <b/>
            <sz val="9"/>
            <color indexed="81"/>
            <rFont val="Tahoma"/>
            <charset val="1"/>
          </rPr>
          <t>Buh-Torgi:</t>
        </r>
        <r>
          <rPr>
            <sz val="9"/>
            <color indexed="81"/>
            <rFont val="Tahoma"/>
            <charset val="1"/>
          </rPr>
          <t xml:space="preserve">
испр 8763,2 было</t>
        </r>
      </text>
    </comment>
  </commentList>
</comments>
</file>

<file path=xl/sharedStrings.xml><?xml version="1.0" encoding="utf-8"?>
<sst xmlns="http://schemas.openxmlformats.org/spreadsheetml/2006/main" count="4727" uniqueCount="385">
  <si>
    <t>тыс. руб.</t>
  </si>
  <si>
    <t xml:space="preserve"> 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</si>
  <si>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</si>
  <si>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</si>
  <si>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</si>
  <si>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</si>
  <si>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</si>
  <si>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</si>
  <si>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</si>
  <si>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</si>
  <si>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</si>
  <si>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</si>
  <si>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</si>
  <si>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</si>
  <si>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</si>
  <si>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</si>
  <si>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</si>
  <si>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</si>
  <si>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</si>
  <si>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</si>
  <si>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</si>
  <si>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</si>
  <si>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</si>
  <si>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</si>
  <si>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</si>
  <si>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</si>
  <si>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</si>
  <si>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</si>
  <si>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</si>
  <si>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</si>
  <si>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</si>
  <si>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</si>
  <si>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</si>
  <si>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</si>
  <si>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</si>
  <si>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</si>
  <si>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</si>
  <si>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</si>
  <si>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</si>
  <si>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</si>
  <si>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</si>
  <si>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</si>
  <si>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</si>
  <si>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</si>
  <si>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</si>
  <si>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</si>
  <si>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</si>
  <si>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</si>
  <si>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</si>
  <si>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</si>
  <si>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</si>
  <si>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</si>
  <si>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</si>
  <si>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</si>
  <si>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</si>
  <si>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</si>
  <si>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</si>
  <si>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</si>
  <si>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</si>
  <si>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</si>
  <si>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</si>
  <si>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</si>
  <si>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</si>
  <si>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</si>
  <si>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</si>
  <si>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</si>
  <si>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</si>
  <si>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</si>
  <si>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</si>
  <si>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</si>
  <si>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</si>
  <si>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</si>
  <si>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</si>
  <si>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</si>
  <si>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</si>
  <si>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</si>
  <si>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</si>
  <si>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</si>
  <si>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</si>
  <si>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</si>
  <si>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</si>
  <si>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</si>
  <si>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</si>
  <si>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</si>
  <si>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</si>
  <si>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00590</t>
  </si>
  <si>
    <t>Непрограммное направление деятельности "Исполнение отдельных расходных обязательств сельского поселения Саранпауль"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</si>
  <si>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</si>
  <si>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</si>
  <si>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</si>
  <si>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</si>
  <si>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</si>
  <si>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</si>
  <si>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</si>
  <si>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</si>
  <si>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</si>
  <si>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</si>
  <si>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</si>
  <si>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</si>
  <si>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</si>
  <si>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</si>
  <si>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</si>
  <si>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</si>
  <si>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</si>
  <si>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</si>
  <si>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</si>
  <si>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</si>
  <si>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</si>
  <si>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</si>
  <si>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</si>
  <si>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</si>
  <si>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</si>
  <si>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</si>
  <si>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</si>
  <si>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</si>
  <si>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</si>
  <si>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</si>
  <si>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</si>
  <si>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</si>
  <si>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</si>
  <si>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</si>
  <si>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</si>
  <si>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</si>
  <si>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</si>
  <si>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</si>
  <si>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</si>
  <si>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</si>
  <si>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</si>
  <si>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</si>
  <si>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</si>
  <si>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</si>
  <si>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</si>
  <si>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</si>
  <si>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</si>
  <si>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</si>
  <si>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</si>
  <si>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</si>
  <si>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"Формирование современной городской среды сельского поселения Саранпауль на 2018-2022 годы"</t>
  </si>
  <si>
    <t>27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</si>
  <si>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</si>
  <si>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</si>
  <si>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</si>
  <si>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</si>
  <si>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</si>
  <si>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</si>
  <si>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</si>
  <si>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</si>
  <si>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</si>
  <si>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</si>
  <si>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</si>
  <si>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</si>
  <si>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</si>
  <si>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</si>
  <si>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</si>
  <si>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47</t>
  </si>
  <si>
    <t>Муниципальная программа "Содействие занятости населения в сельском поселения Саранпауль"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</si>
  <si>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</si>
  <si>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</si>
  <si>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</si>
  <si>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</si>
  <si>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</si>
  <si>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</si>
  <si>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</si>
  <si>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</si>
  <si>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</si>
  <si>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</si>
  <si>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</si>
  <si>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</si>
  <si>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</si>
  <si>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Подпрограмма 1 "Благоустройство дворовых территорий сельского поселения Саранпауль"</t>
  </si>
  <si>
    <t>Основное мероприятие "Федеральный проект "Формирование комфортной городской среды"</t>
  </si>
  <si>
    <t>F2</t>
  </si>
  <si>
    <t>Реализация программ формирования современной городской среды</t>
  </si>
  <si>
    <t>Подпрограмма 2 "Благоустройство территорий общего пользования сельского поселения Саранпауль"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</si>
  <si>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</si>
  <si>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</si>
  <si>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</si>
  <si>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2022 год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</si>
  <si>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</si>
  <si>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</si>
  <si>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</si>
  <si>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Охрана окружающей среды</t>
  </si>
  <si>
    <t>310</t>
  </si>
  <si>
    <t>Публичные нормативные социальные выплаты гражданам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</si>
  <si>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2022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</si>
  <si>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2022 год</t>
  </si>
  <si>
    <t>Сумма на  2022 год</t>
  </si>
  <si>
    <t>Распределение бюджетных ассигнований по разделам, подразделам классификации  расходов бюджета сельского поселения Саранпауль на 2022 год</t>
  </si>
  <si>
    <t>Ведомственная структура расходов бюджета сельского поселения Саранпауль на 2022 год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</si>
  <si>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</si>
  <si>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21100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</si>
  <si>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</si>
  <si>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Основное мероприятие: Проведение работ по благоустройству дворовых территорий сельского поселения Саранпауль</t>
  </si>
  <si>
    <t>Основное мероприятие: Проведение работ по благоустройству территорий общего пользования сельского поселения Саранпауль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</si>
  <si>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</si>
  <si>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регистрацию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</si>
  <si>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Расходы на содержание главы муниципального образования</t>
  </si>
  <si>
    <t>Расходы на обеспечение деятельности (оказание услуг) муниципальных учреждений</t>
  </si>
  <si>
    <t>Создание условий для деятельности народных дружин</t>
  </si>
  <si>
    <t>Расходы  на софинансирование, направленные  для создания условий для деятельности народных дружин</t>
  </si>
  <si>
    <t>Реализация мероприятий по содействию трудоустройству граждан</t>
  </si>
  <si>
    <t>Уплата налогов, сборов и иных платежей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</si>
  <si>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</si>
  <si>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</si>
  <si>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3  к  Решению совета депутатов сельского поселения Саранпауль от  17 декабря 2021г. № 167</t>
  </si>
  <si>
    <t>Приложение 5 к  Решению совета депутатов сельского поселения Саранпауль от  17 декабря 2021г. № 167</t>
  </si>
  <si>
    <t>Приложение 7 к  Решению совета депутатов сельского поселения Саранпауль от  17 декабря 2021г. № 167</t>
  </si>
  <si>
    <t>Приложение 9  к  Решению совета депутатов сельского поселения Саранпауль от  17 декабря 2021г. № 167</t>
  </si>
  <si>
    <t>Уточнение (+,-)</t>
  </si>
  <si>
    <t>Уточненная сумма на год (тыс. руб.)</t>
  </si>
  <si>
    <t>5</t>
  </si>
  <si>
    <t xml:space="preserve"> Приложение 1 к Решению совета депутатов сельского поселения Саранпауль от  17 декабря 2021г. № 167</t>
  </si>
  <si>
    <t>Доходы бюджета сельского поселения Саранпауль на 2022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</si>
  <si>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</si>
  <si>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</si>
  <si>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</si>
  <si>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</si>
  <si>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</si>
  <si>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</si>
  <si>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</si>
  <si>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</si>
  <si>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</si>
  <si>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</si>
  <si>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</si>
  <si>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</si>
  <si>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</si>
  <si>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</si>
  <si>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</si>
  <si>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</si>
  <si>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</si>
  <si>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</si>
  <si>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</si>
  <si>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</si>
  <si>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</si>
  <si>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</si>
  <si>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</si>
  <si>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</si>
  <si>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</si>
  <si>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</si>
  <si>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</si>
  <si>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</si>
  <si>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</si>
  <si>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</si>
  <si>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</si>
  <si>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</si>
  <si>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</si>
  <si>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</si>
  <si>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</si>
  <si>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</si>
  <si>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</si>
  <si>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</si>
  <si>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</si>
  <si>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</si>
  <si>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</si>
  <si>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</si>
  <si>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</si>
  <si>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</si>
  <si>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</si>
  <si>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</si>
  <si>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</si>
  <si>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</si>
  <si>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</si>
  <si>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</si>
  <si>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</si>
  <si>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</si>
  <si>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</si>
  <si>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</si>
  <si>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</si>
  <si>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</si>
  <si>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</si>
  <si>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</si>
  <si>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</si>
  <si>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</si>
  <si>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</si>
  <si>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</si>
  <si>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</si>
  <si>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</si>
  <si>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</si>
  <si>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</si>
  <si>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>Сумма на 2022 год (тыс. руб.)</t>
  </si>
  <si>
    <t>650 2 02 20000 00 0000 150</t>
  </si>
  <si>
    <t>СУБСИДИИ БЮДЖЕТАМ БЮДЖЕТНОЙ СИСТЕМЫ РОССИЙСКОЙ ФЕДЕРАЦИИ (МЕЖБЮДЖЕТНЫЕ СУБСИДИИ)</t>
  </si>
  <si>
    <t>650 2 02 20041 10 0000 150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</si>
  <si>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</si>
  <si>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650 2 03 05099 10 0000 150</t>
  </si>
  <si>
    <t>Прочие безвозмездные поступления от государственных (муниципальных) организаций в бюджеты сельских поселений</t>
  </si>
  <si>
    <t>Основное мероприятие "Предоставление субсидии на финансовое обеспечение затрат по погашению кредиторской задолженности за приобретение топлива (каменного угля) для обеспечения жизнедеятельности населения сельского поселения Саранпауль в 2022 году"</t>
  </si>
  <si>
    <t xml:space="preserve">Иные межбюджетные трансферты за счет средств резервного фонда Правительства ХМАО-Югры </t>
  </si>
  <si>
    <t>85150</t>
  </si>
  <si>
    <t>Благоустройство территорий муниципальных образований</t>
  </si>
  <si>
    <t>85160</t>
  </si>
  <si>
    <t>Иные межбюджетные трансферты на реализацию мероприятий по содействию трудоустройству граждан</t>
  </si>
  <si>
    <t>Иные межбюджетные трансферты на финансирование наказов избирателей депутатам Думы ХМАО-Югры</t>
  </si>
  <si>
    <t>S1100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</si>
  <si>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</si>
  <si>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Прочие безвозмездные поступления</t>
  </si>
  <si>
    <t>Основное мероприятие  "Управление Резервным фондом сельского поселения Саранпауль"</t>
  </si>
  <si>
    <t>Иные выплаты населению</t>
  </si>
  <si>
    <t>360</t>
  </si>
  <si>
    <t>Реализация мероприятий</t>
  </si>
  <si>
    <t xml:space="preserve">Основное мероприятие </t>
  </si>
  <si>
    <t>Исполнение судебных актов</t>
  </si>
  <si>
    <t>830</t>
  </si>
  <si>
    <t>350</t>
  </si>
  <si>
    <t>Приложение 11  к  Решению совета депутатов сельского поселения Саранпауль от 17 декабря 2021г. № 167</t>
  </si>
  <si>
    <t>Смета  муниципального дорожного фонда сельского поселения Саранпауль на 2022 год</t>
  </si>
  <si>
    <t>№</t>
  </si>
  <si>
    <t>Наименование показателей</t>
  </si>
  <si>
    <t xml:space="preserve">Сумма на 2022 год 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</si>
  <si>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</si>
  <si>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</si>
  <si>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</si>
  <si>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</si>
  <si>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</si>
  <si>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</si>
  <si>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</si>
  <si>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</si>
  <si>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</si>
  <si>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</si>
  <si>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</si>
  <si>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</si>
  <si>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</si>
  <si>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</si>
  <si>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</si>
  <si>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</si>
  <si>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</si>
  <si>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</si>
  <si>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</si>
  <si>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</si>
  <si>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</si>
  <si>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</si>
  <si>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</si>
  <si>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</si>
  <si>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2.12.</t>
  </si>
  <si>
    <t>Транспортный налог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</si>
  <si>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</si>
  <si>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</si>
  <si>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</si>
  <si>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</si>
  <si>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</si>
  <si>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</si>
  <si>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</si>
  <si>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</si>
  <si>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</si>
  <si>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</si>
  <si>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1.5.</t>
  </si>
  <si>
    <t>осуществление иных мероприятий в отношении автомобильных дорог общего пользования местного значения</t>
  </si>
  <si>
    <t>1.6.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</si>
  <si>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</si>
  <si>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1.7.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</si>
  <si>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</si>
  <si>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1.8.</t>
  </si>
  <si>
    <t>оплата налогов и прочих обязательных платежей в части дорожного хозяйства</t>
  </si>
  <si>
    <t>1.9.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</si>
  <si>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</si>
  <si>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1.10.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</si>
  <si>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</si>
  <si>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Итого расходы</t>
  </si>
  <si>
    <t xml:space="preserve"> Приложение 16 к Решению совета депутатов сельского поселения Саранпауль от 17 декабря 2021г. № 167</t>
  </si>
  <si>
    <t>Объем межбюджетных трансфертов получаемых из бюджета Березовского района в 2022 году</t>
  </si>
  <si>
    <t>Виды  межбюджетных трансфертов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</si>
  <si>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</si>
  <si>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</si>
  <si>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сельских поселений на выполнение передаваемых полномочий субъектов Российской Федерации</t>
  </si>
  <si>
    <t xml:space="preserve">Иные межбюджетные трансферты на создание условий для деятельности народных дружин     </t>
  </si>
  <si>
    <t xml:space="preserve">Иные межбюджетные трансферты на содействие трудоустройству граждан </t>
  </si>
  <si>
    <t xml:space="preserve">Иные межбюджетные трансферты в целях обеспечения достигнутого уровня соотношений в соответствии с указами Президента Российской Федерации от 7 мая 2012 года № 597, от 1 июня 2012 года № 761 и расходов, связанных с обеспечением повышения заработной платы низкооплачиваемой категории работников и дифференциацией заработной платы иных категорий работников в связи с увеличением МРОТ с 1 января 2022 года </t>
  </si>
  <si>
    <t>Всего расходов</t>
  </si>
  <si>
    <t>Субсидии бюджетам бюджетной системы Российской Федерации (межбюджетные субсидии)</t>
  </si>
  <si>
    <t>Иные межбюджетные трансферты на реализацию наказов избирателей депутатам Думы Ханты-Мансийского автономного округа-Югры</t>
  </si>
  <si>
    <t>Иные межбюджетные трансферты для частичного обеспечения расходов связанных с индексацией фонда оплаты труда иных категорий работников муниципальных учреждений, не подпадающих по действие указов Президента Российской Федерации в 2022 году</t>
  </si>
  <si>
    <t>Иные межбюджетные трансферты  на осуществление мероприятий по обеспечению досрочного завоза продукции (товаров) с ограниченными сроками завоза грузов в навигацию 2022 года</t>
  </si>
  <si>
    <t xml:space="preserve">Иные межбюджетные трансферты на реализацию мероприятий  по строительству,реконструкции и ремонту автомобильных дорог общего пользования местного значения с.п. Саранпауль 
</t>
  </si>
  <si>
    <t>Иные межбюджетные трансферты из Резервного фонда администрации Березовского района полученные для выплаты материальной помощи пострадавщим при паводке в 2022г.</t>
  </si>
  <si>
    <t>Иные межбюджетные трансферты на поощрение муниципальной управленческой команды за достижение показателей деятельности органов местного самоуправления Березовского района</t>
  </si>
  <si>
    <t>Прочие безвозмездные поступления от государственных (муниципальных) организаций в бюджеты сельских поселений  на реализацию наказов избирателей депутатам Тюменской области</t>
  </si>
  <si>
    <t>Иные межбюджетные трансферты на реализацию наказов избирателей депутатам Думы Ханты-Мансийского автономного округа-Югры (на благоустройство территорий муниципальных образований )</t>
  </si>
  <si>
    <t xml:space="preserve"> Премии и гранты </t>
  </si>
  <si>
    <t>Приложение №1 Решению совета депутатов сельского поселения Саранпауль от  12.10.2022 г № 204</t>
  </si>
  <si>
    <t>Приложение №2  Решению совета депутатов сельского поселения Саранпауль от  12.10.2022 г № 204</t>
  </si>
  <si>
    <t>Приложение №3 Решению совета депутатов сельского поселения Саранпауль от  12.10.2022 г № 204</t>
  </si>
  <si>
    <t>Приложение №4 Решению совета депутатов сельского поселения Саранпауль от  12.10.2022 г № 204</t>
  </si>
  <si>
    <t>Приложение №5 Решению совета депутатов сельского поселения Саранпауль от  12.10.2022 г № 204</t>
  </si>
  <si>
    <t>Приложение №6 Решению совета депутатов сельского поселения Саранпауль от  12.10.2022 г № 204</t>
  </si>
  <si>
    <t>Приложение №7 Решению совета депутатов сельского поселения Саранпауль от  12.10.2022 г №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</si>
</sst>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#,##0.0"/>
    <numFmt numFmtId="166" formatCode="0.0"/>
    <numFmt numFmtId="167" formatCode="#,##0.0\ _₽"/>
    <numFmt numFmtId="168" formatCode="_-* #,##0.0\ _₽_-;\-* #,##0.0\ _₽_-;_-* &quot;-&quot;??\ _₽_-;_-@_-"/>
  </numFmts>
  <fonts count="4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  <xf numFmtId="164" fontId="27" fillId="0" borderId="0" applyFont="0" applyFill="0" applyBorder="0" applyAlignment="0" applyProtection="0"/>
  </cellStyleXfs>
  <cellXfs count="257">
    <xf numFmtId="0" fontId="0" fillId="0" borderId="0" xfId="0"/>
    <xf numFmtId="0" fontId="18" fillId="0" borderId="2" xfId="0" applyFont="1" applyFill="1" applyBorder="1" applyAlignment="1">
      <alignment horizontal="left" vertical="justify" wrapText="1"/>
    </xf>
    <xf numFmtId="49" fontId="24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horizontal="left" vertical="justify"/>
    </xf>
    <xf numFmtId="0" fontId="18" fillId="0" borderId="2" xfId="0" applyFont="1" applyFill="1" applyBorder="1" applyAlignment="1">
      <alignment horizontal="left" vertical="justify"/>
    </xf>
    <xf numFmtId="0" fontId="23" fillId="0" borderId="2" xfId="0" applyFont="1" applyFill="1" applyBorder="1"/>
    <xf numFmtId="0" fontId="18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vertical="justify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16" fillId="0" borderId="2" xfId="0" applyFont="1" applyFill="1" applyBorder="1"/>
    <xf numFmtId="49" fontId="22" fillId="0" borderId="2" xfId="0" applyNumberFormat="1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wrapText="1"/>
    </xf>
    <xf numFmtId="49" fontId="22" fillId="0" borderId="2" xfId="0" applyNumberFormat="1" applyFont="1" applyFill="1" applyBorder="1" applyAlignment="1">
      <alignment horizontal="center" wrapText="1"/>
    </xf>
    <xf numFmtId="14" fontId="18" fillId="0" borderId="2" xfId="0" applyNumberFormat="1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/>
    <xf numFmtId="49" fontId="2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vertical="top" wrapText="1"/>
    </xf>
    <xf numFmtId="2" fontId="18" fillId="0" borderId="2" xfId="0" applyNumberFormat="1" applyFont="1" applyFill="1" applyBorder="1" applyAlignment="1">
      <alignment wrapText="1"/>
    </xf>
    <xf numFmtId="2" fontId="23" fillId="0" borderId="2" xfId="0" applyNumberFormat="1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 wrapText="1"/>
    </xf>
    <xf numFmtId="49" fontId="24" fillId="0" borderId="6" xfId="0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wrapText="1"/>
    </xf>
    <xf numFmtId="0" fontId="23" fillId="0" borderId="6" xfId="0" applyFont="1" applyFill="1" applyBorder="1" applyAlignment="1">
      <alignment horizontal="left" wrapText="1"/>
    </xf>
    <xf numFmtId="14" fontId="18" fillId="0" borderId="6" xfId="0" applyNumberFormat="1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vertical="justify"/>
    </xf>
    <xf numFmtId="49" fontId="24" fillId="0" borderId="6" xfId="0" applyNumberFormat="1" applyFont="1" applyFill="1" applyBorder="1" applyAlignment="1">
      <alignment horizontal="center"/>
    </xf>
    <xf numFmtId="49" fontId="24" fillId="0" borderId="9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left" wrapText="1"/>
    </xf>
    <xf numFmtId="49" fontId="22" fillId="0" borderId="9" xfId="0" applyNumberFormat="1" applyFont="1" applyFill="1" applyBorder="1" applyAlignment="1">
      <alignment horizontal="center"/>
    </xf>
    <xf numFmtId="49" fontId="20" fillId="0" borderId="9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left" wrapText="1"/>
    </xf>
    <xf numFmtId="2" fontId="18" fillId="0" borderId="6" xfId="0" applyNumberFormat="1" applyFont="1" applyFill="1" applyBorder="1" applyAlignment="1">
      <alignment wrapText="1"/>
    </xf>
    <xf numFmtId="0" fontId="19" fillId="0" borderId="6" xfId="0" applyFont="1" applyFill="1" applyBorder="1"/>
    <xf numFmtId="0" fontId="16" fillId="0" borderId="6" xfId="0" applyFont="1" applyFill="1" applyBorder="1"/>
    <xf numFmtId="0" fontId="18" fillId="0" borderId="6" xfId="0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2" xfId="0" applyFont="1" applyFill="1" applyBorder="1" applyAlignment="1">
      <alignment horizontal="left" vertical="justify" wrapText="1"/>
    </xf>
    <xf numFmtId="0" fontId="18" fillId="0" borderId="6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wrapText="1"/>
    </xf>
    <xf numFmtId="0" fontId="18" fillId="0" borderId="6" xfId="0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center" vertical="top" wrapText="1"/>
    </xf>
    <xf numFmtId="165" fontId="21" fillId="0" borderId="2" xfId="0" applyNumberFormat="1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/>
    </xf>
    <xf numFmtId="165" fontId="18" fillId="0" borderId="2" xfId="0" applyNumberFormat="1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wrapText="1"/>
    </xf>
    <xf numFmtId="165" fontId="23" fillId="0" borderId="2" xfId="0" applyNumberFormat="1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 vertical="center" wrapText="1"/>
    </xf>
    <xf numFmtId="0" fontId="0" fillId="0" borderId="0" xfId="0" applyFill="1"/>
    <xf numFmtId="49" fontId="5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49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0" xfId="0" applyFont="1" applyFill="1"/>
    <xf numFmtId="0" fontId="2" fillId="0" borderId="0" xfId="0" applyFont="1" applyFill="1" applyAlignment="1">
      <alignment vertical="center" wrapText="1"/>
    </xf>
    <xf numFmtId="165" fontId="15" fillId="0" borderId="2" xfId="0" applyNumberFormat="1" applyFont="1" applyFill="1" applyBorder="1" applyAlignment="1">
      <alignment horizontal="center"/>
    </xf>
    <xf numFmtId="0" fontId="14" fillId="0" borderId="0" xfId="0" applyFont="1" applyFill="1"/>
    <xf numFmtId="165" fontId="2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49" fontId="22" fillId="0" borderId="6" xfId="0" applyNumberFormat="1" applyFont="1" applyFill="1" applyBorder="1" applyAlignment="1">
      <alignment horizontal="center" wrapText="1"/>
    </xf>
    <xf numFmtId="4" fontId="0" fillId="0" borderId="0" xfId="0" applyNumberFormat="1" applyFill="1"/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65" fontId="26" fillId="0" borderId="2" xfId="5" applyNumberFormat="1" applyFont="1" applyFill="1" applyBorder="1" applyAlignment="1">
      <alignment horizontal="center"/>
    </xf>
    <xf numFmtId="165" fontId="15" fillId="0" borderId="2" xfId="5" applyNumberFormat="1" applyFont="1" applyFill="1" applyBorder="1" applyAlignment="1">
      <alignment horizontal="center"/>
    </xf>
    <xf numFmtId="165" fontId="2" fillId="0" borderId="2" xfId="5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2" fillId="0" borderId="2" xfId="5" applyNumberFormat="1" applyFont="1" applyFill="1" applyBorder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justify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top" wrapText="1"/>
    </xf>
    <xf numFmtId="165" fontId="15" fillId="0" borderId="2" xfId="5" applyNumberFormat="1" applyFont="1" applyFill="1" applyBorder="1"/>
    <xf numFmtId="0" fontId="17" fillId="0" borderId="2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center" wrapText="1"/>
    </xf>
    <xf numFmtId="167" fontId="2" fillId="0" borderId="2" xfId="0" applyNumberFormat="1" applyFont="1" applyFill="1" applyBorder="1" applyAlignment="1">
      <alignment horizontal="center"/>
    </xf>
    <xf numFmtId="167" fontId="15" fillId="0" borderId="2" xfId="0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 wrapText="1"/>
    </xf>
    <xf numFmtId="2" fontId="28" fillId="0" borderId="2" xfId="1" applyNumberFormat="1" applyFont="1" applyFill="1" applyBorder="1" applyAlignment="1">
      <alignment wrapText="1"/>
    </xf>
    <xf numFmtId="49" fontId="28" fillId="0" borderId="2" xfId="1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left" wrapText="1"/>
    </xf>
    <xf numFmtId="0" fontId="28" fillId="0" borderId="2" xfId="1" applyFont="1" applyFill="1" applyBorder="1" applyAlignment="1">
      <alignment horizontal="left" wrapText="1"/>
    </xf>
    <xf numFmtId="0" fontId="29" fillId="0" borderId="2" xfId="1" applyFont="1" applyFill="1" applyBorder="1" applyAlignment="1">
      <alignment horizontal="left" wrapText="1"/>
    </xf>
    <xf numFmtId="0" fontId="28" fillId="0" borderId="7" xfId="1" applyFont="1" applyFill="1" applyBorder="1" applyAlignment="1">
      <alignment horizontal="left" wrapText="1"/>
    </xf>
    <xf numFmtId="49" fontId="28" fillId="0" borderId="2" xfId="1" applyNumberFormat="1" applyFont="1" applyFill="1" applyBorder="1" applyAlignment="1">
      <alignment horizontal="right"/>
    </xf>
    <xf numFmtId="0" fontId="28" fillId="0" borderId="6" xfId="1" applyFont="1" applyFill="1" applyBorder="1" applyAlignment="1">
      <alignment horizontal="left" wrapText="1"/>
    </xf>
    <xf numFmtId="0" fontId="29" fillId="0" borderId="6" xfId="1" applyFont="1" applyFill="1" applyBorder="1" applyAlignment="1">
      <alignment horizontal="left" wrapText="1"/>
    </xf>
    <xf numFmtId="14" fontId="28" fillId="0" borderId="6" xfId="1" applyNumberFormat="1" applyFont="1" applyFill="1" applyBorder="1" applyAlignment="1">
      <alignment horizontal="left" wrapText="1"/>
    </xf>
    <xf numFmtId="0" fontId="31" fillId="0" borderId="6" xfId="1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right" wrapText="1"/>
    </xf>
    <xf numFmtId="49" fontId="31" fillId="0" borderId="2" xfId="0" applyNumberFormat="1" applyFont="1" applyFill="1" applyBorder="1" applyAlignment="1">
      <alignment horizontal="right" wrapText="1"/>
    </xf>
    <xf numFmtId="49" fontId="29" fillId="0" borderId="2" xfId="0" applyNumberFormat="1" applyFont="1" applyFill="1" applyBorder="1" applyAlignment="1">
      <alignment horizontal="right"/>
    </xf>
    <xf numFmtId="49" fontId="34" fillId="0" borderId="2" xfId="0" applyNumberFormat="1" applyFont="1" applyFill="1" applyBorder="1" applyAlignment="1">
      <alignment horizontal="right" wrapText="1"/>
    </xf>
    <xf numFmtId="49" fontId="29" fillId="0" borderId="2" xfId="0" applyNumberFormat="1" applyFont="1" applyFill="1" applyBorder="1" applyAlignment="1">
      <alignment horizontal="right" wrapText="1"/>
    </xf>
    <xf numFmtId="49" fontId="33" fillId="0" borderId="2" xfId="0" applyNumberFormat="1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right"/>
    </xf>
    <xf numFmtId="49" fontId="25" fillId="0" borderId="2" xfId="0" applyNumberFormat="1" applyFont="1" applyFill="1" applyBorder="1" applyAlignment="1">
      <alignment horizontal="right" wrapText="1"/>
    </xf>
    <xf numFmtId="49" fontId="28" fillId="0" borderId="2" xfId="0" applyNumberFormat="1" applyFont="1" applyFill="1" applyBorder="1" applyAlignment="1">
      <alignment horizontal="right" vertical="justify"/>
    </xf>
    <xf numFmtId="49" fontId="31" fillId="0" borderId="2" xfId="0" applyNumberFormat="1" applyFont="1" applyFill="1" applyBorder="1" applyAlignment="1">
      <alignment horizontal="right"/>
    </xf>
    <xf numFmtId="168" fontId="32" fillId="0" borderId="2" xfId="5" applyNumberFormat="1" applyFont="1" applyFill="1" applyBorder="1" applyAlignment="1"/>
    <xf numFmtId="49" fontId="25" fillId="0" borderId="2" xfId="0" applyNumberFormat="1" applyFont="1" applyFill="1" applyBorder="1" applyAlignment="1">
      <alignment horizontal="right"/>
    </xf>
    <xf numFmtId="166" fontId="25" fillId="0" borderId="2" xfId="0" applyNumberFormat="1" applyFont="1" applyFill="1" applyBorder="1" applyAlignment="1">
      <alignment horizontal="right"/>
    </xf>
    <xf numFmtId="166" fontId="32" fillId="0" borderId="2" xfId="5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right"/>
    </xf>
    <xf numFmtId="166" fontId="8" fillId="0" borderId="2" xfId="5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 wrapText="1"/>
    </xf>
    <xf numFmtId="166" fontId="31" fillId="0" borderId="2" xfId="0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wrapText="1"/>
    </xf>
    <xf numFmtId="166" fontId="28" fillId="0" borderId="2" xfId="0" applyNumberFormat="1" applyFont="1" applyFill="1" applyBorder="1" applyAlignment="1">
      <alignment horizontal="right"/>
    </xf>
    <xf numFmtId="49" fontId="28" fillId="0" borderId="6" xfId="0" applyNumberFormat="1" applyFont="1" applyFill="1" applyBorder="1" applyAlignment="1">
      <alignment horizontal="right"/>
    </xf>
    <xf numFmtId="49" fontId="29" fillId="0" borderId="2" xfId="1" applyNumberFormat="1" applyFont="1" applyFill="1" applyBorder="1" applyAlignment="1">
      <alignment horizontal="right"/>
    </xf>
    <xf numFmtId="49" fontId="29" fillId="0" borderId="2" xfId="1" applyNumberFormat="1" applyFont="1" applyFill="1" applyBorder="1" applyAlignment="1">
      <alignment horizontal="right" wrapText="1"/>
    </xf>
    <xf numFmtId="49" fontId="31" fillId="0" borderId="2" xfId="0" applyNumberFormat="1" applyFont="1" applyFill="1" applyBorder="1" applyAlignment="1">
      <alignment horizontal="right" vertical="center"/>
    </xf>
    <xf numFmtId="166" fontId="31" fillId="0" borderId="2" xfId="0" applyNumberFormat="1" applyFont="1" applyFill="1" applyBorder="1" applyAlignment="1">
      <alignment horizontal="right" vertical="center"/>
    </xf>
    <xf numFmtId="166" fontId="28" fillId="0" borderId="2" xfId="0" applyNumberFormat="1" applyFont="1" applyFill="1" applyBorder="1" applyAlignment="1">
      <alignment horizontal="right" vertical="center"/>
    </xf>
    <xf numFmtId="166" fontId="28" fillId="0" borderId="2" xfId="0" applyNumberFormat="1" applyFont="1" applyFill="1" applyBorder="1" applyAlignment="1">
      <alignment horizontal="right" wrapText="1"/>
    </xf>
    <xf numFmtId="49" fontId="30" fillId="0" borderId="2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32" fillId="0" borderId="2" xfId="0" applyFont="1" applyFill="1" applyBorder="1" applyAlignment="1">
      <alignment horizontal="right"/>
    </xf>
    <xf numFmtId="0" fontId="35" fillId="0" borderId="2" xfId="0" applyFont="1" applyFill="1" applyBorder="1" applyAlignment="1">
      <alignment horizontal="right"/>
    </xf>
    <xf numFmtId="49" fontId="28" fillId="0" borderId="6" xfId="1" applyNumberFormat="1" applyFont="1" applyFill="1" applyBorder="1" applyAlignment="1">
      <alignment horizontal="right"/>
    </xf>
    <xf numFmtId="49" fontId="28" fillId="0" borderId="6" xfId="1" applyNumberFormat="1" applyFont="1" applyFill="1" applyBorder="1" applyAlignment="1">
      <alignment horizontal="right" wrapText="1"/>
    </xf>
    <xf numFmtId="49" fontId="28" fillId="0" borderId="6" xfId="0" applyNumberFormat="1" applyFont="1" applyFill="1" applyBorder="1" applyAlignment="1">
      <alignment horizontal="right" wrapText="1"/>
    </xf>
    <xf numFmtId="49" fontId="28" fillId="0" borderId="9" xfId="1" applyNumberFormat="1" applyFont="1" applyFill="1" applyBorder="1" applyAlignment="1">
      <alignment horizontal="right"/>
    </xf>
    <xf numFmtId="49" fontId="28" fillId="0" borderId="9" xfId="0" applyNumberFormat="1" applyFont="1" applyFill="1" applyBorder="1" applyAlignment="1">
      <alignment horizontal="right"/>
    </xf>
    <xf numFmtId="49" fontId="31" fillId="0" borderId="2" xfId="0" applyNumberFormat="1" applyFont="1" applyFill="1" applyBorder="1" applyAlignment="1">
      <alignment horizontal="right" vertical="top" wrapText="1"/>
    </xf>
    <xf numFmtId="0" fontId="8" fillId="0" borderId="9" xfId="0" applyFont="1" applyFill="1" applyBorder="1" applyAlignment="1">
      <alignment horizontal="right"/>
    </xf>
    <xf numFmtId="49" fontId="25" fillId="0" borderId="9" xfId="0" applyNumberFormat="1" applyFont="1" applyFill="1" applyBorder="1" applyAlignment="1">
      <alignment horizontal="right"/>
    </xf>
    <xf numFmtId="49" fontId="31" fillId="0" borderId="9" xfId="0" applyNumberFormat="1" applyFont="1" applyFill="1" applyBorder="1" applyAlignment="1">
      <alignment horizontal="right"/>
    </xf>
    <xf numFmtId="0" fontId="28" fillId="0" borderId="2" xfId="0" applyFont="1" applyFill="1" applyBorder="1" applyAlignment="1">
      <alignment horizontal="right"/>
    </xf>
    <xf numFmtId="168" fontId="31" fillId="0" borderId="2" xfId="5" applyNumberFormat="1" applyFont="1" applyFill="1" applyBorder="1" applyAlignment="1">
      <alignment horizontal="right"/>
    </xf>
    <xf numFmtId="168" fontId="32" fillId="0" borderId="2" xfId="5" applyNumberFormat="1" applyFont="1" applyFill="1" applyBorder="1" applyAlignment="1">
      <alignment horizontal="right"/>
    </xf>
    <xf numFmtId="168" fontId="25" fillId="0" borderId="2" xfId="5" applyNumberFormat="1" applyFont="1" applyFill="1" applyBorder="1" applyAlignment="1"/>
    <xf numFmtId="168" fontId="8" fillId="0" borderId="2" xfId="5" applyNumberFormat="1" applyFont="1" applyFill="1" applyBorder="1" applyAlignment="1"/>
    <xf numFmtId="0" fontId="36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37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justify" vertical="top" wrapText="1"/>
    </xf>
    <xf numFmtId="49" fontId="28" fillId="0" borderId="6" xfId="1" applyNumberFormat="1" applyFont="1" applyFill="1" applyBorder="1" applyAlignment="1">
      <alignment horizontal="center" wrapText="1"/>
    </xf>
    <xf numFmtId="49" fontId="28" fillId="0" borderId="2" xfId="1" applyNumberFormat="1" applyFont="1" applyFill="1" applyBorder="1" applyAlignment="1">
      <alignment horizontal="center"/>
    </xf>
    <xf numFmtId="49" fontId="28" fillId="0" borderId="2" xfId="1" applyNumberFormat="1" applyFont="1" applyFill="1" applyBorder="1" applyAlignment="1">
      <alignment horizontal="center" wrapText="1"/>
    </xf>
    <xf numFmtId="49" fontId="28" fillId="0" borderId="9" xfId="1" applyNumberFormat="1" applyFont="1" applyFill="1" applyBorder="1" applyAlignment="1">
      <alignment horizontal="center"/>
    </xf>
    <xf numFmtId="49" fontId="28" fillId="0" borderId="6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65" fontId="0" fillId="0" borderId="0" xfId="0" applyNumberFormat="1" applyFill="1"/>
    <xf numFmtId="0" fontId="9" fillId="0" borderId="0" xfId="0" applyFont="1" applyFill="1" applyAlignment="1">
      <alignment horizontal="right"/>
    </xf>
    <xf numFmtId="0" fontId="3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65" fontId="28" fillId="0" borderId="2" xfId="1" applyNumberFormat="1" applyFont="1" applyFill="1" applyBorder="1" applyAlignment="1">
      <alignment horizontal="center" wrapText="1"/>
    </xf>
    <xf numFmtId="0" fontId="28" fillId="0" borderId="0" xfId="0" applyFont="1" applyFill="1" applyAlignment="1">
      <alignment wrapText="1"/>
    </xf>
    <xf numFmtId="165" fontId="2" fillId="0" borderId="2" xfId="5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wrapText="1"/>
    </xf>
    <xf numFmtId="165" fontId="8" fillId="0" borderId="2" xfId="5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9" fillId="0" borderId="0" xfId="0" applyNumberFormat="1" applyFont="1" applyFill="1"/>
    <xf numFmtId="0" fontId="40" fillId="0" borderId="0" xfId="0" applyFont="1" applyFill="1"/>
    <xf numFmtId="166" fontId="8" fillId="0" borderId="2" xfId="0" applyNumberFormat="1" applyFont="1" applyFill="1" applyBorder="1" applyAlignment="1">
      <alignment horizontal="right"/>
    </xf>
    <xf numFmtId="166" fontId="32" fillId="0" borderId="2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164" fontId="9" fillId="0" borderId="0" xfId="0" applyNumberFormat="1" applyFont="1" applyFill="1"/>
    <xf numFmtId="0" fontId="9" fillId="0" borderId="0" xfId="0" applyFont="1" applyAlignment="1">
      <alignment horizontal="right" wrapText="1"/>
    </xf>
    <xf numFmtId="0" fontId="41" fillId="0" borderId="0" xfId="0" applyFont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vertical="center" wrapText="1"/>
    </xf>
    <xf numFmtId="165" fontId="43" fillId="0" borderId="2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justify" vertical="center" wrapText="1"/>
    </xf>
    <xf numFmtId="16" fontId="43" fillId="0" borderId="2" xfId="0" applyNumberFormat="1" applyFont="1" applyFill="1" applyBorder="1" applyAlignment="1">
      <alignment horizontal="center" vertical="center" wrapText="1"/>
    </xf>
    <xf numFmtId="165" fontId="42" fillId="0" borderId="2" xfId="0" applyNumberFormat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166" fontId="42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justify" vertical="center" wrapText="1"/>
    </xf>
    <xf numFmtId="0" fontId="1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0" fillId="0" borderId="3" xfId="0" applyFill="1" applyBorder="1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/>
    <xf numFmtId="0" fontId="1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9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9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41" fillId="0" borderId="0" xfId="0" applyFont="1" applyFill="1" applyAlignment="1">
      <alignment horizontal="center" vertical="center" wrapText="1"/>
    </xf>
    <xf numFmtId="0" fontId="0" fillId="0" borderId="0" xfId="0" applyFill="1" applyBorder="1" applyAlignment="1"/>
    <xf numFmtId="0" fontId="42" fillId="0" borderId="2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right" wrapText="1"/>
    </xf>
  </cellXfs>
  <cellStyles count="6">
    <cellStyle name="Данные (редактируемые)" xfId="2"/>
    <cellStyle name="Обычный" xfId="0" builtinId="0"/>
    <cellStyle name="Обычный 2" xfId="1"/>
    <cellStyle name="Свойства элементов измерения" xfId="3"/>
    <cellStyle name="Финансовый" xfId="5" builtinId="3"/>
    <cellStyle name="Элементы осе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106" zoomScaleNormal="106" workbookViewId="0">
      <selection activeCell="E4" sqref="E4"/>
    </sheetView>
  </sheetViews>
  <sheetFormatPr defaultRowHeight="15" x14ac:dyDescent="0.25"/>
  <cols>
    <col min="1" max="1" width="24.42578125" style="66" customWidth="1"/>
    <col min="2" max="2" width="51.28515625" style="66" customWidth="1"/>
    <col min="3" max="3" width="22.28515625" style="66" customWidth="1"/>
    <col min="4" max="4" width="13.42578125" style="66" bestFit="1" customWidth="1"/>
    <col min="5" max="5" width="21.7109375" style="66" customWidth="1"/>
    <col min="6" max="16384" width="9.140625" style="66"/>
  </cols>
  <sheetData>
    <row r="1" spans="1:5" ht="38.25" customHeight="1" x14ac:dyDescent="0.25">
      <c r="C1" s="256" t="s">
        <v>378</v>
      </c>
      <c r="D1" s="256"/>
      <c r="E1" s="256"/>
    </row>
    <row r="2" spans="1:5" ht="37.5" customHeight="1" x14ac:dyDescent="0.25">
      <c r="A2" s="218"/>
      <c r="C2" s="223" t="s">
        <v>211</v>
      </c>
      <c r="D2" s="223"/>
      <c r="E2" s="223"/>
    </row>
    <row r="3" spans="1:5" ht="15" customHeight="1" x14ac:dyDescent="0.25">
      <c r="A3" s="224" t="s">
        <v>212</v>
      </c>
      <c r="B3" s="224"/>
      <c r="C3" s="224"/>
    </row>
    <row r="4" spans="1:5" x14ac:dyDescent="0.25">
      <c r="A4" s="225" t="s">
        <v>0</v>
      </c>
      <c r="B4" s="225"/>
      <c r="C4" s="225"/>
    </row>
    <row r="5" spans="1:5" x14ac:dyDescent="0.25">
      <c r="A5" s="226" t="s">
        <v>213</v>
      </c>
      <c r="B5" s="226" t="s">
        <v>214</v>
      </c>
      <c r="C5" s="220" t="s">
        <v>279</v>
      </c>
      <c r="D5" s="220" t="s">
        <v>208</v>
      </c>
      <c r="E5" s="222" t="s">
        <v>209</v>
      </c>
    </row>
    <row r="6" spans="1:5" x14ac:dyDescent="0.25">
      <c r="A6" s="226"/>
      <c r="B6" s="226"/>
      <c r="C6" s="221"/>
      <c r="D6" s="221"/>
      <c r="E6" s="222"/>
    </row>
    <row r="7" spans="1:5" x14ac:dyDescent="0.25">
      <c r="A7" s="217">
        <v>1</v>
      </c>
      <c r="B7" s="217">
        <v>2</v>
      </c>
      <c r="C7" s="217">
        <v>3</v>
      </c>
      <c r="D7" s="217">
        <v>4</v>
      </c>
      <c r="E7" s="217">
        <v>5</v>
      </c>
    </row>
    <row r="8" spans="1:5" x14ac:dyDescent="0.25">
      <c r="A8" s="86" t="s">
        <v>215</v>
      </c>
      <c r="B8" s="86" t="s">
        <v>216</v>
      </c>
      <c r="C8" s="92">
        <f>C9+C19+C25+C27+C14+C30</f>
        <v>24033.1</v>
      </c>
      <c r="D8" s="93">
        <f>E8-C8</f>
        <v>1271.9000000000015</v>
      </c>
      <c r="E8" s="90">
        <f>E9+E19+E25+E27+E14+E30</f>
        <v>25305</v>
      </c>
    </row>
    <row r="9" spans="1:5" x14ac:dyDescent="0.25">
      <c r="A9" s="86" t="s">
        <v>217</v>
      </c>
      <c r="B9" s="86" t="s">
        <v>218</v>
      </c>
      <c r="C9" s="92">
        <f>C10</f>
        <v>8022.8</v>
      </c>
      <c r="D9" s="93">
        <f t="shared" ref="D9:D44" si="0">E9-C9</f>
        <v>489.99999999999909</v>
      </c>
      <c r="E9" s="90">
        <f>E10</f>
        <v>8512.7999999999993</v>
      </c>
    </row>
    <row r="10" spans="1:5" x14ac:dyDescent="0.25">
      <c r="A10" s="94" t="s">
        <v>219</v>
      </c>
      <c r="B10" s="95" t="s">
        <v>220</v>
      </c>
      <c r="C10" s="96">
        <f>C11+C12+C13</f>
        <v>8022.8</v>
      </c>
      <c r="D10" s="93">
        <f t="shared" si="0"/>
        <v>489.99999999999909</v>
      </c>
      <c r="E10" s="91">
        <f>E11+E12+E13</f>
        <v>8512.7999999999993</v>
      </c>
    </row>
    <row r="11" spans="1:5" ht="63.75" x14ac:dyDescent="0.25">
      <c r="A11" s="94" t="s">
        <v>221</v>
      </c>
      <c r="B11" s="95" t="s">
        <v>222</v>
      </c>
      <c r="C11" s="96">
        <v>7750.6</v>
      </c>
      <c r="D11" s="93">
        <f t="shared" si="0"/>
        <v>490</v>
      </c>
      <c r="E11" s="91">
        <f>7750.6+490</f>
        <v>8240.6</v>
      </c>
    </row>
    <row r="12" spans="1:5" ht="102" x14ac:dyDescent="0.25">
      <c r="A12" s="94" t="s">
        <v>223</v>
      </c>
      <c r="B12" s="95" t="s">
        <v>224</v>
      </c>
      <c r="C12" s="96">
        <v>198.8</v>
      </c>
      <c r="D12" s="93">
        <f t="shared" si="0"/>
        <v>0</v>
      </c>
      <c r="E12" s="91">
        <v>198.8</v>
      </c>
    </row>
    <row r="13" spans="1:5" ht="38.25" x14ac:dyDescent="0.25">
      <c r="A13" s="94" t="s">
        <v>225</v>
      </c>
      <c r="B13" s="95" t="s">
        <v>226</v>
      </c>
      <c r="C13" s="96">
        <v>73.400000000000006</v>
      </c>
      <c r="D13" s="93">
        <f t="shared" si="0"/>
        <v>0</v>
      </c>
      <c r="E13" s="91">
        <v>73.400000000000006</v>
      </c>
    </row>
    <row r="14" spans="1:5" ht="25.5" x14ac:dyDescent="0.25">
      <c r="A14" s="86" t="s">
        <v>227</v>
      </c>
      <c r="B14" s="97" t="s">
        <v>228</v>
      </c>
      <c r="C14" s="92">
        <f>C15+C16+C17+C18</f>
        <v>9754.2999999999993</v>
      </c>
      <c r="D14" s="93">
        <f t="shared" si="0"/>
        <v>781.90000000000146</v>
      </c>
      <c r="E14" s="90">
        <f>E15+E16+E17+E18</f>
        <v>10536.2</v>
      </c>
    </row>
    <row r="15" spans="1:5" ht="63.75" x14ac:dyDescent="0.25">
      <c r="A15" s="94" t="s">
        <v>229</v>
      </c>
      <c r="B15" s="95" t="s">
        <v>230</v>
      </c>
      <c r="C15" s="96">
        <v>4410.2</v>
      </c>
      <c r="D15" s="93">
        <f t="shared" si="0"/>
        <v>800.10000000000036</v>
      </c>
      <c r="E15" s="91">
        <f>5400.3-190</f>
        <v>5210.3</v>
      </c>
    </row>
    <row r="16" spans="1:5" ht="76.5" x14ac:dyDescent="0.25">
      <c r="A16" s="94" t="s">
        <v>231</v>
      </c>
      <c r="B16" s="95" t="s">
        <v>232</v>
      </c>
      <c r="C16" s="96">
        <v>24.4</v>
      </c>
      <c r="D16" s="93">
        <f t="shared" si="0"/>
        <v>6.5</v>
      </c>
      <c r="E16" s="91">
        <v>30.9</v>
      </c>
    </row>
    <row r="17" spans="1:5" ht="63.75" x14ac:dyDescent="0.25">
      <c r="A17" s="94" t="s">
        <v>233</v>
      </c>
      <c r="B17" s="95" t="s">
        <v>234</v>
      </c>
      <c r="C17" s="96">
        <v>5872.7</v>
      </c>
      <c r="D17" s="93">
        <f t="shared" si="0"/>
        <v>27.300000000000182</v>
      </c>
      <c r="E17" s="91">
        <f>6200-300</f>
        <v>5900</v>
      </c>
    </row>
    <row r="18" spans="1:5" ht="63.75" x14ac:dyDescent="0.25">
      <c r="A18" s="94" t="s">
        <v>235</v>
      </c>
      <c r="B18" s="98" t="s">
        <v>236</v>
      </c>
      <c r="C18" s="96">
        <v>-553</v>
      </c>
      <c r="D18" s="93">
        <f t="shared" si="0"/>
        <v>-52</v>
      </c>
      <c r="E18" s="91">
        <v>-605</v>
      </c>
    </row>
    <row r="19" spans="1:5" x14ac:dyDescent="0.25">
      <c r="A19" s="86" t="s">
        <v>237</v>
      </c>
      <c r="B19" s="86" t="s">
        <v>238</v>
      </c>
      <c r="C19" s="92">
        <f>C20+C23+C24+C21+C22</f>
        <v>3005</v>
      </c>
      <c r="D19" s="93">
        <f t="shared" si="0"/>
        <v>0</v>
      </c>
      <c r="E19" s="90">
        <f>E20+E23+E24+E21+E22</f>
        <v>3005</v>
      </c>
    </row>
    <row r="20" spans="1:5" ht="38.25" x14ac:dyDescent="0.25">
      <c r="A20" s="94" t="s">
        <v>239</v>
      </c>
      <c r="B20" s="95" t="s">
        <v>240</v>
      </c>
      <c r="C20" s="96">
        <v>530</v>
      </c>
      <c r="D20" s="93">
        <f t="shared" si="0"/>
        <v>0</v>
      </c>
      <c r="E20" s="91">
        <v>530</v>
      </c>
    </row>
    <row r="21" spans="1:5" x14ac:dyDescent="0.25">
      <c r="A21" s="94" t="s">
        <v>241</v>
      </c>
      <c r="B21" s="95" t="s">
        <v>242</v>
      </c>
      <c r="C21" s="96">
        <v>45</v>
      </c>
      <c r="D21" s="93">
        <f t="shared" si="0"/>
        <v>0</v>
      </c>
      <c r="E21" s="91">
        <v>45</v>
      </c>
    </row>
    <row r="22" spans="1:5" x14ac:dyDescent="0.25">
      <c r="A22" s="94" t="s">
        <v>243</v>
      </c>
      <c r="B22" s="95" t="s">
        <v>244</v>
      </c>
      <c r="C22" s="96">
        <v>80</v>
      </c>
      <c r="D22" s="93">
        <f t="shared" si="0"/>
        <v>0</v>
      </c>
      <c r="E22" s="91">
        <v>80</v>
      </c>
    </row>
    <row r="23" spans="1:5" ht="25.5" x14ac:dyDescent="0.25">
      <c r="A23" s="94" t="s">
        <v>245</v>
      </c>
      <c r="B23" s="95" t="s">
        <v>246</v>
      </c>
      <c r="C23" s="96">
        <v>2260</v>
      </c>
      <c r="D23" s="93">
        <f t="shared" si="0"/>
        <v>0</v>
      </c>
      <c r="E23" s="91">
        <v>2260</v>
      </c>
    </row>
    <row r="24" spans="1:5" ht="25.5" x14ac:dyDescent="0.25">
      <c r="A24" s="94" t="s">
        <v>247</v>
      </c>
      <c r="B24" s="95" t="s">
        <v>248</v>
      </c>
      <c r="C24" s="96">
        <v>90</v>
      </c>
      <c r="D24" s="93">
        <f t="shared" si="0"/>
        <v>0</v>
      </c>
      <c r="E24" s="91">
        <v>90</v>
      </c>
    </row>
    <row r="25" spans="1:5" x14ac:dyDescent="0.25">
      <c r="A25" s="86" t="s">
        <v>249</v>
      </c>
      <c r="B25" s="86" t="s">
        <v>250</v>
      </c>
      <c r="C25" s="92">
        <f>C26</f>
        <v>10</v>
      </c>
      <c r="D25" s="93">
        <f t="shared" si="0"/>
        <v>0</v>
      </c>
      <c r="E25" s="90">
        <f>E26</f>
        <v>10</v>
      </c>
    </row>
    <row r="26" spans="1:5" ht="63.75" x14ac:dyDescent="0.25">
      <c r="A26" s="94" t="s">
        <v>251</v>
      </c>
      <c r="B26" s="94" t="s">
        <v>252</v>
      </c>
      <c r="C26" s="96">
        <v>10</v>
      </c>
      <c r="D26" s="93">
        <f t="shared" si="0"/>
        <v>0</v>
      </c>
      <c r="E26" s="91">
        <v>10</v>
      </c>
    </row>
    <row r="27" spans="1:5" ht="38.25" x14ac:dyDescent="0.25">
      <c r="A27" s="86" t="s">
        <v>253</v>
      </c>
      <c r="B27" s="97" t="s">
        <v>254</v>
      </c>
      <c r="C27" s="92">
        <f>C28+C29</f>
        <v>3055.3</v>
      </c>
      <c r="D27" s="93">
        <f t="shared" si="0"/>
        <v>0</v>
      </c>
      <c r="E27" s="90">
        <f>E28+E29</f>
        <v>3055.3</v>
      </c>
    </row>
    <row r="28" spans="1:5" ht="63.75" x14ac:dyDescent="0.25">
      <c r="A28" s="94" t="s">
        <v>255</v>
      </c>
      <c r="B28" s="98" t="s">
        <v>256</v>
      </c>
      <c r="C28" s="96">
        <v>486</v>
      </c>
      <c r="D28" s="93">
        <f t="shared" si="0"/>
        <v>0</v>
      </c>
      <c r="E28" s="91">
        <v>486</v>
      </c>
    </row>
    <row r="29" spans="1:5" ht="76.5" x14ac:dyDescent="0.25">
      <c r="A29" s="94" t="s">
        <v>257</v>
      </c>
      <c r="B29" s="88" t="s">
        <v>258</v>
      </c>
      <c r="C29" s="96">
        <v>2569.3000000000002</v>
      </c>
      <c r="D29" s="93">
        <f t="shared" si="0"/>
        <v>0</v>
      </c>
      <c r="E29" s="91">
        <v>2569.3000000000002</v>
      </c>
    </row>
    <row r="30" spans="1:5" ht="25.5" x14ac:dyDescent="0.25">
      <c r="A30" s="86" t="s">
        <v>275</v>
      </c>
      <c r="B30" s="87" t="s">
        <v>276</v>
      </c>
      <c r="C30" s="92">
        <f>C31</f>
        <v>185.7</v>
      </c>
      <c r="D30" s="99">
        <f t="shared" si="0"/>
        <v>0</v>
      </c>
      <c r="E30" s="90">
        <f>E31</f>
        <v>185.7</v>
      </c>
    </row>
    <row r="31" spans="1:5" ht="25.5" x14ac:dyDescent="0.25">
      <c r="A31" s="94" t="s">
        <v>277</v>
      </c>
      <c r="B31" s="88" t="s">
        <v>278</v>
      </c>
      <c r="C31" s="91">
        <f>180+5.7</f>
        <v>185.7</v>
      </c>
      <c r="D31" s="93">
        <f t="shared" si="0"/>
        <v>0</v>
      </c>
      <c r="E31" s="91">
        <v>185.7</v>
      </c>
    </row>
    <row r="32" spans="1:5" x14ac:dyDescent="0.25">
      <c r="A32" s="86" t="s">
        <v>259</v>
      </c>
      <c r="B32" s="86" t="s">
        <v>260</v>
      </c>
      <c r="C32" s="92">
        <f>C33+C37+C40</f>
        <v>48162.879999999997</v>
      </c>
      <c r="D32" s="93">
        <f t="shared" si="0"/>
        <v>46078.499999999993</v>
      </c>
      <c r="E32" s="90">
        <f>E33+E37+E40+E35+E42</f>
        <v>94241.37999999999</v>
      </c>
    </row>
    <row r="33" spans="1:6" ht="25.5" x14ac:dyDescent="0.25">
      <c r="A33" s="86" t="s">
        <v>261</v>
      </c>
      <c r="B33" s="86" t="s">
        <v>262</v>
      </c>
      <c r="C33" s="92">
        <f>C34</f>
        <v>45799.95</v>
      </c>
      <c r="D33" s="93">
        <f t="shared" si="0"/>
        <v>0</v>
      </c>
      <c r="E33" s="90">
        <f>E34</f>
        <v>45799.95</v>
      </c>
    </row>
    <row r="34" spans="1:6" ht="38.25" x14ac:dyDescent="0.25">
      <c r="A34" s="94" t="s">
        <v>263</v>
      </c>
      <c r="B34" s="100" t="s">
        <v>264</v>
      </c>
      <c r="C34" s="96">
        <v>45799.95</v>
      </c>
      <c r="D34" s="93">
        <f t="shared" si="0"/>
        <v>0</v>
      </c>
      <c r="E34" s="91">
        <v>45799.95</v>
      </c>
    </row>
    <row r="35" spans="1:6" ht="38.25" x14ac:dyDescent="0.25">
      <c r="A35" s="164" t="s">
        <v>280</v>
      </c>
      <c r="B35" s="165" t="s">
        <v>281</v>
      </c>
      <c r="C35" s="92">
        <f>C36</f>
        <v>0</v>
      </c>
      <c r="D35" s="99">
        <f t="shared" si="0"/>
        <v>1074.4000000000001</v>
      </c>
      <c r="E35" s="90">
        <f>E36</f>
        <v>1074.4000000000001</v>
      </c>
    </row>
    <row r="36" spans="1:6" ht="51" x14ac:dyDescent="0.25">
      <c r="A36" s="166" t="s">
        <v>282</v>
      </c>
      <c r="B36" s="167" t="s">
        <v>283</v>
      </c>
      <c r="C36" s="96">
        <v>0</v>
      </c>
      <c r="D36" s="93">
        <f t="shared" si="0"/>
        <v>1074.4000000000001</v>
      </c>
      <c r="E36" s="91">
        <v>1074.4000000000001</v>
      </c>
    </row>
    <row r="37" spans="1:6" ht="25.5" x14ac:dyDescent="0.25">
      <c r="A37" s="86" t="s">
        <v>265</v>
      </c>
      <c r="B37" s="86" t="s">
        <v>266</v>
      </c>
      <c r="C37" s="92">
        <f>C39+C38</f>
        <v>563.79999999999995</v>
      </c>
      <c r="D37" s="93">
        <f t="shared" si="0"/>
        <v>29.700000000000045</v>
      </c>
      <c r="E37" s="90">
        <f>E39+E38</f>
        <v>593.5</v>
      </c>
    </row>
    <row r="38" spans="1:6" ht="51" x14ac:dyDescent="0.25">
      <c r="A38" s="94" t="s">
        <v>267</v>
      </c>
      <c r="B38" s="100" t="s">
        <v>268</v>
      </c>
      <c r="C38" s="96">
        <v>493.8</v>
      </c>
      <c r="D38" s="93">
        <f t="shared" si="0"/>
        <v>29.699999999999989</v>
      </c>
      <c r="E38" s="91">
        <v>523.5</v>
      </c>
    </row>
    <row r="39" spans="1:6" ht="38.25" x14ac:dyDescent="0.25">
      <c r="A39" s="94" t="s">
        <v>269</v>
      </c>
      <c r="B39" s="100" t="s">
        <v>270</v>
      </c>
      <c r="C39" s="96">
        <v>70</v>
      </c>
      <c r="D39" s="93">
        <f t="shared" si="0"/>
        <v>0</v>
      </c>
      <c r="E39" s="91">
        <v>70</v>
      </c>
    </row>
    <row r="40" spans="1:6" x14ac:dyDescent="0.25">
      <c r="A40" s="86" t="s">
        <v>271</v>
      </c>
      <c r="B40" s="86" t="s">
        <v>61</v>
      </c>
      <c r="C40" s="92">
        <f>C41</f>
        <v>1799.13</v>
      </c>
      <c r="D40" s="93">
        <f t="shared" si="0"/>
        <v>44574.400000000001</v>
      </c>
      <c r="E40" s="90">
        <f>E41</f>
        <v>46373.53</v>
      </c>
    </row>
    <row r="41" spans="1:6" ht="25.5" x14ac:dyDescent="0.25">
      <c r="A41" s="94" t="s">
        <v>272</v>
      </c>
      <c r="B41" s="101" t="s">
        <v>273</v>
      </c>
      <c r="C41" s="96">
        <v>1799.13</v>
      </c>
      <c r="D41" s="93">
        <f t="shared" si="0"/>
        <v>44574.400000000001</v>
      </c>
      <c r="E41" s="91">
        <v>46373.53</v>
      </c>
    </row>
    <row r="42" spans="1:6" x14ac:dyDescent="0.25">
      <c r="A42" s="173" t="s">
        <v>284</v>
      </c>
      <c r="B42" s="165" t="s">
        <v>295</v>
      </c>
      <c r="C42" s="92">
        <f>C43</f>
        <v>0</v>
      </c>
      <c r="D42" s="93">
        <f t="shared" si="0"/>
        <v>400</v>
      </c>
      <c r="E42" s="90">
        <f>E43</f>
        <v>400</v>
      </c>
    </row>
    <row r="43" spans="1:6" ht="38.25" x14ac:dyDescent="0.25">
      <c r="A43" s="174" t="s">
        <v>284</v>
      </c>
      <c r="B43" s="167" t="s">
        <v>285</v>
      </c>
      <c r="C43" s="96">
        <v>0</v>
      </c>
      <c r="D43" s="93">
        <f t="shared" si="0"/>
        <v>400</v>
      </c>
      <c r="E43" s="91">
        <v>400</v>
      </c>
    </row>
    <row r="44" spans="1:6" x14ac:dyDescent="0.25">
      <c r="A44" s="102"/>
      <c r="B44" s="86" t="s">
        <v>274</v>
      </c>
      <c r="C44" s="92">
        <f>C8+C32</f>
        <v>72195.98</v>
      </c>
      <c r="D44" s="93">
        <f t="shared" si="0"/>
        <v>47350.399999999994</v>
      </c>
      <c r="E44" s="90">
        <f>E8+E32</f>
        <v>119546.37999999999</v>
      </c>
    </row>
    <row r="46" spans="1:6" x14ac:dyDescent="0.25">
      <c r="C46" s="175"/>
      <c r="E46" s="175"/>
    </row>
  </sheetData>
  <mergeCells count="9">
    <mergeCell ref="D5:D6"/>
    <mergeCell ref="E5:E6"/>
    <mergeCell ref="C1:E1"/>
    <mergeCell ref="C2:E2"/>
    <mergeCell ref="A3:C3"/>
    <mergeCell ref="A4:C4"/>
    <mergeCell ref="A5:A6"/>
    <mergeCell ref="B5:B6"/>
    <mergeCell ref="C5:C6"/>
  </mergeCells>
  <pageMargins left="0.7" right="0.7" top="0.75" bottom="0.75" header="0.3" footer="0.3"/>
  <pageSetup paperSize="9" scale="6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42"/>
  <sheetViews>
    <sheetView topLeftCell="A237" zoomScale="120" zoomScaleNormal="120" workbookViewId="0">
      <selection activeCell="K183" sqref="K183"/>
    </sheetView>
  </sheetViews>
  <sheetFormatPr defaultRowHeight="15" x14ac:dyDescent="0.25"/>
  <cols>
    <col min="1" max="1" width="49" style="66" customWidth="1"/>
    <col min="2" max="2" width="4.140625" style="69" customWidth="1"/>
    <col min="3" max="3" width="5" style="69" customWidth="1"/>
    <col min="4" max="4" width="4.85546875" style="69" customWidth="1"/>
    <col min="5" max="5" width="3.5703125" style="69" bestFit="1" customWidth="1"/>
    <col min="6" max="6" width="6.5703125" style="69" customWidth="1"/>
    <col min="7" max="7" width="6" style="69" customWidth="1"/>
    <col min="8" max="8" width="10.42578125" style="66" customWidth="1"/>
    <col min="9" max="9" width="14.140625" style="66" customWidth="1"/>
    <col min="10" max="10" width="12" style="76" customWidth="1"/>
    <col min="11" max="11" width="12" style="76" bestFit="1" customWidth="1"/>
    <col min="12" max="16384" width="9.140625" style="66"/>
  </cols>
  <sheetData>
    <row r="1" spans="1:11" ht="34.5" customHeight="1" x14ac:dyDescent="0.25">
      <c r="E1" s="239" t="s">
        <v>379</v>
      </c>
      <c r="F1" s="239"/>
      <c r="G1" s="239"/>
      <c r="H1" s="239"/>
      <c r="I1" s="239"/>
      <c r="J1" s="239"/>
      <c r="K1" s="239"/>
    </row>
    <row r="2" spans="1:11" ht="15.75" x14ac:dyDescent="0.25">
      <c r="A2" s="230"/>
      <c r="B2" s="65" t="s">
        <v>36</v>
      </c>
      <c r="E2" s="239" t="s">
        <v>204</v>
      </c>
      <c r="F2" s="239"/>
      <c r="G2" s="239"/>
      <c r="H2" s="239"/>
      <c r="I2" s="239"/>
      <c r="J2" s="239"/>
      <c r="K2" s="239"/>
    </row>
    <row r="3" spans="1:11" x14ac:dyDescent="0.25">
      <c r="A3" s="230"/>
      <c r="B3" s="67"/>
      <c r="E3" s="239"/>
      <c r="F3" s="239"/>
      <c r="G3" s="239"/>
      <c r="H3" s="239"/>
      <c r="I3" s="239"/>
      <c r="J3" s="239"/>
      <c r="K3" s="239"/>
    </row>
    <row r="4" spans="1:11" ht="81.75" customHeight="1" x14ac:dyDescent="0.25">
      <c r="A4" s="224" t="s">
        <v>184</v>
      </c>
      <c r="B4" s="231"/>
      <c r="C4" s="231"/>
      <c r="D4" s="231"/>
      <c r="E4" s="231"/>
      <c r="F4" s="231"/>
      <c r="G4" s="231"/>
      <c r="H4" s="231"/>
      <c r="I4" s="231"/>
    </row>
    <row r="5" spans="1:11" x14ac:dyDescent="0.25">
      <c r="A5" s="228" t="s">
        <v>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x14ac:dyDescent="0.25">
      <c r="A6" s="232" t="s">
        <v>2</v>
      </c>
      <c r="B6" s="235" t="s">
        <v>3</v>
      </c>
      <c r="C6" s="235" t="s">
        <v>4</v>
      </c>
      <c r="D6" s="236" t="s">
        <v>5</v>
      </c>
      <c r="E6" s="236"/>
      <c r="F6" s="236"/>
      <c r="G6" s="236"/>
      <c r="H6" s="237" t="s">
        <v>6</v>
      </c>
      <c r="I6" s="233" t="s">
        <v>177</v>
      </c>
      <c r="J6" s="220" t="s">
        <v>208</v>
      </c>
      <c r="K6" s="222" t="s">
        <v>209</v>
      </c>
    </row>
    <row r="7" spans="1:11" ht="24.75" customHeight="1" x14ac:dyDescent="0.25">
      <c r="A7" s="232"/>
      <c r="B7" s="235"/>
      <c r="C7" s="235"/>
      <c r="D7" s="180" t="s">
        <v>7</v>
      </c>
      <c r="E7" s="180" t="s">
        <v>8</v>
      </c>
      <c r="F7" s="180" t="s">
        <v>100</v>
      </c>
      <c r="G7" s="180" t="s">
        <v>9</v>
      </c>
      <c r="H7" s="238"/>
      <c r="I7" s="234"/>
      <c r="J7" s="227"/>
      <c r="K7" s="222"/>
    </row>
    <row r="8" spans="1:11" x14ac:dyDescent="0.25">
      <c r="A8" s="23">
        <v>1</v>
      </c>
      <c r="B8" s="23">
        <v>2</v>
      </c>
      <c r="C8" s="2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 t="s">
        <v>105</v>
      </c>
      <c r="J8" s="3" t="s">
        <v>78</v>
      </c>
      <c r="K8" s="3" t="s">
        <v>74</v>
      </c>
    </row>
    <row r="9" spans="1:11" x14ac:dyDescent="0.25">
      <c r="A9" s="24" t="s">
        <v>10</v>
      </c>
      <c r="B9" s="25" t="s">
        <v>38</v>
      </c>
      <c r="C9" s="25" t="s">
        <v>39</v>
      </c>
      <c r="D9" s="25" t="s">
        <v>39</v>
      </c>
      <c r="E9" s="25" t="s">
        <v>42</v>
      </c>
      <c r="F9" s="25" t="s">
        <v>39</v>
      </c>
      <c r="G9" s="25" t="s">
        <v>67</v>
      </c>
      <c r="H9" s="25" t="s">
        <v>40</v>
      </c>
      <c r="I9" s="58">
        <f>I10+I16+I22+I43+I49+I32</f>
        <v>40459.600000000006</v>
      </c>
      <c r="J9" s="89">
        <f>K9-I9</f>
        <v>880.29999999999563</v>
      </c>
      <c r="K9" s="89">
        <f>K10+K16+K22+K43+K49+K32</f>
        <v>41339.9</v>
      </c>
    </row>
    <row r="10" spans="1:11" ht="31.5" customHeight="1" x14ac:dyDescent="0.25">
      <c r="A10" s="26" t="s">
        <v>11</v>
      </c>
      <c r="B10" s="4" t="s">
        <v>38</v>
      </c>
      <c r="C10" s="4" t="s">
        <v>41</v>
      </c>
      <c r="D10" s="4" t="s">
        <v>39</v>
      </c>
      <c r="E10" s="4" t="s">
        <v>42</v>
      </c>
      <c r="F10" s="4" t="s">
        <v>39</v>
      </c>
      <c r="G10" s="4" t="s">
        <v>67</v>
      </c>
      <c r="H10" s="4" t="s">
        <v>40</v>
      </c>
      <c r="I10" s="59">
        <f>I11</f>
        <v>1857.1</v>
      </c>
      <c r="J10" s="90">
        <f t="shared" ref="J10:J76" si="0">K10-I10</f>
        <v>16</v>
      </c>
      <c r="K10" s="90">
        <f>K11</f>
        <v>1873.1</v>
      </c>
    </row>
    <row r="11" spans="1:11" ht="39" x14ac:dyDescent="0.25">
      <c r="A11" s="27" t="s">
        <v>139</v>
      </c>
      <c r="B11" s="2" t="s">
        <v>38</v>
      </c>
      <c r="C11" s="2" t="s">
        <v>41</v>
      </c>
      <c r="D11" s="2" t="s">
        <v>140</v>
      </c>
      <c r="E11" s="2" t="s">
        <v>42</v>
      </c>
      <c r="F11" s="2" t="s">
        <v>39</v>
      </c>
      <c r="G11" s="2" t="s">
        <v>67</v>
      </c>
      <c r="H11" s="2" t="s">
        <v>40</v>
      </c>
      <c r="I11" s="60">
        <f>I12</f>
        <v>1857.1</v>
      </c>
      <c r="J11" s="91">
        <f t="shared" si="0"/>
        <v>16</v>
      </c>
      <c r="K11" s="91">
        <f>K12</f>
        <v>1873.1</v>
      </c>
    </row>
    <row r="12" spans="1:11" ht="39" x14ac:dyDescent="0.25">
      <c r="A12" s="27" t="s">
        <v>112</v>
      </c>
      <c r="B12" s="2" t="s">
        <v>38</v>
      </c>
      <c r="C12" s="2" t="s">
        <v>41</v>
      </c>
      <c r="D12" s="2" t="s">
        <v>140</v>
      </c>
      <c r="E12" s="2" t="s">
        <v>42</v>
      </c>
      <c r="F12" s="2" t="s">
        <v>43</v>
      </c>
      <c r="G12" s="2" t="s">
        <v>67</v>
      </c>
      <c r="H12" s="2" t="s">
        <v>40</v>
      </c>
      <c r="I12" s="60">
        <f t="shared" ref="I12:K12" si="1">I13</f>
        <v>1857.1</v>
      </c>
      <c r="J12" s="91">
        <f t="shared" si="0"/>
        <v>16</v>
      </c>
      <c r="K12" s="91">
        <f t="shared" si="1"/>
        <v>1873.1</v>
      </c>
    </row>
    <row r="13" spans="1:11" ht="25.5" x14ac:dyDescent="0.25">
      <c r="A13" s="28" t="s">
        <v>196</v>
      </c>
      <c r="B13" s="2" t="s">
        <v>38</v>
      </c>
      <c r="C13" s="2" t="s">
        <v>41</v>
      </c>
      <c r="D13" s="2" t="s">
        <v>140</v>
      </c>
      <c r="E13" s="2" t="s">
        <v>42</v>
      </c>
      <c r="F13" s="2" t="s">
        <v>43</v>
      </c>
      <c r="G13" s="2" t="s">
        <v>68</v>
      </c>
      <c r="H13" s="2" t="s">
        <v>40</v>
      </c>
      <c r="I13" s="60">
        <f>I14</f>
        <v>1857.1</v>
      </c>
      <c r="J13" s="91">
        <f t="shared" si="0"/>
        <v>16</v>
      </c>
      <c r="K13" s="91">
        <f>K14</f>
        <v>1873.1</v>
      </c>
    </row>
    <row r="14" spans="1:11" ht="63.75" x14ac:dyDescent="0.25">
      <c r="A14" s="28" t="s">
        <v>101</v>
      </c>
      <c r="B14" s="2" t="s">
        <v>38</v>
      </c>
      <c r="C14" s="2" t="s">
        <v>41</v>
      </c>
      <c r="D14" s="2" t="s">
        <v>140</v>
      </c>
      <c r="E14" s="2" t="s">
        <v>42</v>
      </c>
      <c r="F14" s="2" t="s">
        <v>43</v>
      </c>
      <c r="G14" s="2" t="s">
        <v>68</v>
      </c>
      <c r="H14" s="2" t="s">
        <v>65</v>
      </c>
      <c r="I14" s="60">
        <f>I15</f>
        <v>1857.1</v>
      </c>
      <c r="J14" s="91">
        <f t="shared" si="0"/>
        <v>16</v>
      </c>
      <c r="K14" s="91">
        <f>K15</f>
        <v>1873.1</v>
      </c>
    </row>
    <row r="15" spans="1:11" ht="25.5" x14ac:dyDescent="0.25">
      <c r="A15" s="28" t="s">
        <v>69</v>
      </c>
      <c r="B15" s="2" t="s">
        <v>38</v>
      </c>
      <c r="C15" s="2" t="s">
        <v>41</v>
      </c>
      <c r="D15" s="2" t="s">
        <v>140</v>
      </c>
      <c r="E15" s="2" t="s">
        <v>42</v>
      </c>
      <c r="F15" s="2" t="s">
        <v>43</v>
      </c>
      <c r="G15" s="2" t="s">
        <v>68</v>
      </c>
      <c r="H15" s="2" t="s">
        <v>70</v>
      </c>
      <c r="I15" s="60">
        <v>1857.1</v>
      </c>
      <c r="J15" s="91">
        <f t="shared" si="0"/>
        <v>16</v>
      </c>
      <c r="K15" s="91">
        <f>1857.1+16</f>
        <v>1873.1</v>
      </c>
    </row>
    <row r="16" spans="1:11" ht="39" x14ac:dyDescent="0.25">
      <c r="A16" s="30" t="s">
        <v>141</v>
      </c>
      <c r="B16" s="4" t="s">
        <v>38</v>
      </c>
      <c r="C16" s="4" t="s">
        <v>45</v>
      </c>
      <c r="D16" s="4" t="s">
        <v>39</v>
      </c>
      <c r="E16" s="4" t="s">
        <v>42</v>
      </c>
      <c r="F16" s="4" t="s">
        <v>39</v>
      </c>
      <c r="G16" s="4" t="s">
        <v>67</v>
      </c>
      <c r="H16" s="4" t="s">
        <v>40</v>
      </c>
      <c r="I16" s="59">
        <f t="shared" ref="I16:K19" si="2">I17</f>
        <v>116.2</v>
      </c>
      <c r="J16" s="90">
        <f t="shared" si="0"/>
        <v>0</v>
      </c>
      <c r="K16" s="90">
        <f t="shared" si="2"/>
        <v>116.2</v>
      </c>
    </row>
    <row r="17" spans="1:11" x14ac:dyDescent="0.25">
      <c r="A17" s="29" t="s">
        <v>20</v>
      </c>
      <c r="B17" s="2" t="s">
        <v>38</v>
      </c>
      <c r="C17" s="2" t="s">
        <v>45</v>
      </c>
      <c r="D17" s="2" t="s">
        <v>55</v>
      </c>
      <c r="E17" s="2" t="s">
        <v>42</v>
      </c>
      <c r="F17" s="2" t="s">
        <v>39</v>
      </c>
      <c r="G17" s="2" t="s">
        <v>67</v>
      </c>
      <c r="H17" s="2" t="s">
        <v>40</v>
      </c>
      <c r="I17" s="60">
        <f t="shared" si="2"/>
        <v>116.2</v>
      </c>
      <c r="J17" s="91">
        <f t="shared" si="0"/>
        <v>0</v>
      </c>
      <c r="K17" s="91">
        <f t="shared" si="2"/>
        <v>116.2</v>
      </c>
    </row>
    <row r="18" spans="1:11" ht="39" x14ac:dyDescent="0.25">
      <c r="A18" s="29" t="s">
        <v>142</v>
      </c>
      <c r="B18" s="2" t="s">
        <v>38</v>
      </c>
      <c r="C18" s="2" t="s">
        <v>45</v>
      </c>
      <c r="D18" s="2" t="s">
        <v>55</v>
      </c>
      <c r="E18" s="2" t="s">
        <v>42</v>
      </c>
      <c r="F18" s="42" t="s">
        <v>41</v>
      </c>
      <c r="G18" s="42" t="s">
        <v>67</v>
      </c>
      <c r="H18" s="2" t="s">
        <v>40</v>
      </c>
      <c r="I18" s="60">
        <f t="shared" si="2"/>
        <v>116.2</v>
      </c>
      <c r="J18" s="91">
        <f t="shared" si="0"/>
        <v>0</v>
      </c>
      <c r="K18" s="91">
        <f t="shared" si="2"/>
        <v>116.2</v>
      </c>
    </row>
    <row r="19" spans="1:11" ht="26.25" x14ac:dyDescent="0.25">
      <c r="A19" s="29" t="s">
        <v>143</v>
      </c>
      <c r="B19" s="2" t="s">
        <v>38</v>
      </c>
      <c r="C19" s="2" t="s">
        <v>45</v>
      </c>
      <c r="D19" s="2" t="s">
        <v>55</v>
      </c>
      <c r="E19" s="2" t="s">
        <v>42</v>
      </c>
      <c r="F19" s="42" t="s">
        <v>41</v>
      </c>
      <c r="G19" s="42" t="s">
        <v>144</v>
      </c>
      <c r="H19" s="2" t="s">
        <v>40</v>
      </c>
      <c r="I19" s="60">
        <f t="shared" si="2"/>
        <v>116.2</v>
      </c>
      <c r="J19" s="91">
        <f t="shared" si="0"/>
        <v>0</v>
      </c>
      <c r="K19" s="91">
        <f t="shared" si="2"/>
        <v>116.2</v>
      </c>
    </row>
    <row r="20" spans="1:11" ht="63.75" x14ac:dyDescent="0.25">
      <c r="A20" s="28" t="s">
        <v>101</v>
      </c>
      <c r="B20" s="2" t="s">
        <v>38</v>
      </c>
      <c r="C20" s="2" t="s">
        <v>45</v>
      </c>
      <c r="D20" s="2" t="s">
        <v>55</v>
      </c>
      <c r="E20" s="2" t="s">
        <v>42</v>
      </c>
      <c r="F20" s="2" t="s">
        <v>41</v>
      </c>
      <c r="G20" s="2" t="s">
        <v>144</v>
      </c>
      <c r="H20" s="2" t="s">
        <v>65</v>
      </c>
      <c r="I20" s="60">
        <f>I21</f>
        <v>116.2</v>
      </c>
      <c r="J20" s="91">
        <f t="shared" si="0"/>
        <v>0</v>
      </c>
      <c r="K20" s="91">
        <f>K21</f>
        <v>116.2</v>
      </c>
    </row>
    <row r="21" spans="1:11" ht="25.5" x14ac:dyDescent="0.25">
      <c r="A21" s="28" t="s">
        <v>69</v>
      </c>
      <c r="B21" s="2" t="s">
        <v>38</v>
      </c>
      <c r="C21" s="2" t="s">
        <v>45</v>
      </c>
      <c r="D21" s="2" t="s">
        <v>55</v>
      </c>
      <c r="E21" s="2" t="s">
        <v>42</v>
      </c>
      <c r="F21" s="2" t="s">
        <v>41</v>
      </c>
      <c r="G21" s="2" t="s">
        <v>144</v>
      </c>
      <c r="H21" s="2" t="s">
        <v>70</v>
      </c>
      <c r="I21" s="60">
        <v>116.2</v>
      </c>
      <c r="J21" s="91">
        <f t="shared" si="0"/>
        <v>0</v>
      </c>
      <c r="K21" s="91">
        <v>116.2</v>
      </c>
    </row>
    <row r="22" spans="1:11" ht="51.75" x14ac:dyDescent="0.25">
      <c r="A22" s="30" t="s">
        <v>12</v>
      </c>
      <c r="B22" s="4" t="s">
        <v>38</v>
      </c>
      <c r="C22" s="4" t="s">
        <v>43</v>
      </c>
      <c r="D22" s="4" t="s">
        <v>39</v>
      </c>
      <c r="E22" s="4" t="s">
        <v>42</v>
      </c>
      <c r="F22" s="4" t="s">
        <v>39</v>
      </c>
      <c r="G22" s="4" t="s">
        <v>67</v>
      </c>
      <c r="H22" s="4" t="s">
        <v>40</v>
      </c>
      <c r="I22" s="59">
        <f>I23</f>
        <v>22192.9</v>
      </c>
      <c r="J22" s="90">
        <f t="shared" si="0"/>
        <v>298.79999999999927</v>
      </c>
      <c r="K22" s="90">
        <f>K23</f>
        <v>22491.7</v>
      </c>
    </row>
    <row r="23" spans="1:11" ht="39" x14ac:dyDescent="0.25">
      <c r="A23" s="27" t="s">
        <v>139</v>
      </c>
      <c r="B23" s="2" t="s">
        <v>38</v>
      </c>
      <c r="C23" s="2" t="s">
        <v>43</v>
      </c>
      <c r="D23" s="2" t="s">
        <v>140</v>
      </c>
      <c r="E23" s="2" t="s">
        <v>42</v>
      </c>
      <c r="F23" s="2" t="s">
        <v>39</v>
      </c>
      <c r="G23" s="2" t="s">
        <v>67</v>
      </c>
      <c r="H23" s="2" t="s">
        <v>40</v>
      </c>
      <c r="I23" s="60">
        <f>I24</f>
        <v>22192.9</v>
      </c>
      <c r="J23" s="91">
        <f t="shared" si="0"/>
        <v>298.79999999999927</v>
      </c>
      <c r="K23" s="91">
        <f>K24</f>
        <v>22491.7</v>
      </c>
    </row>
    <row r="24" spans="1:11" ht="39" x14ac:dyDescent="0.25">
      <c r="A24" s="27" t="s">
        <v>113</v>
      </c>
      <c r="B24" s="2" t="s">
        <v>38</v>
      </c>
      <c r="C24" s="2" t="s">
        <v>43</v>
      </c>
      <c r="D24" s="2" t="s">
        <v>140</v>
      </c>
      <c r="E24" s="2" t="s">
        <v>42</v>
      </c>
      <c r="F24" s="2" t="s">
        <v>38</v>
      </c>
      <c r="G24" s="2" t="s">
        <v>67</v>
      </c>
      <c r="H24" s="2" t="s">
        <v>40</v>
      </c>
      <c r="I24" s="60">
        <f>I25</f>
        <v>22192.9</v>
      </c>
      <c r="J24" s="91">
        <f>K24-I24</f>
        <v>298.79999999999927</v>
      </c>
      <c r="K24" s="91">
        <f>K25</f>
        <v>22491.7</v>
      </c>
    </row>
    <row r="25" spans="1:11" ht="26.25" x14ac:dyDescent="0.25">
      <c r="A25" s="48" t="s">
        <v>71</v>
      </c>
      <c r="B25" s="2" t="s">
        <v>38</v>
      </c>
      <c r="C25" s="2" t="s">
        <v>43</v>
      </c>
      <c r="D25" s="2" t="s">
        <v>140</v>
      </c>
      <c r="E25" s="2" t="s">
        <v>42</v>
      </c>
      <c r="F25" s="2" t="s">
        <v>38</v>
      </c>
      <c r="G25" s="2" t="s">
        <v>72</v>
      </c>
      <c r="H25" s="2" t="s">
        <v>40</v>
      </c>
      <c r="I25" s="60">
        <f>I26+I28+I30</f>
        <v>22192.9</v>
      </c>
      <c r="J25" s="91">
        <f t="shared" si="0"/>
        <v>298.79999999999927</v>
      </c>
      <c r="K25" s="91">
        <f>K26+K28+K30</f>
        <v>22491.7</v>
      </c>
    </row>
    <row r="26" spans="1:11" ht="63.75" x14ac:dyDescent="0.25">
      <c r="A26" s="28" t="s">
        <v>101</v>
      </c>
      <c r="B26" s="2" t="s">
        <v>38</v>
      </c>
      <c r="C26" s="2" t="s">
        <v>43</v>
      </c>
      <c r="D26" s="2" t="s">
        <v>140</v>
      </c>
      <c r="E26" s="2" t="s">
        <v>42</v>
      </c>
      <c r="F26" s="2" t="s">
        <v>38</v>
      </c>
      <c r="G26" s="2" t="s">
        <v>72</v>
      </c>
      <c r="H26" s="2" t="s">
        <v>65</v>
      </c>
      <c r="I26" s="60">
        <f>I27</f>
        <v>21648.9</v>
      </c>
      <c r="J26" s="91">
        <f t="shared" si="0"/>
        <v>303.29999999999927</v>
      </c>
      <c r="K26" s="91">
        <f>K27</f>
        <v>21952.2</v>
      </c>
    </row>
    <row r="27" spans="1:11" ht="25.5" x14ac:dyDescent="0.25">
      <c r="A27" s="28" t="s">
        <v>69</v>
      </c>
      <c r="B27" s="2" t="s">
        <v>38</v>
      </c>
      <c r="C27" s="2" t="s">
        <v>43</v>
      </c>
      <c r="D27" s="2" t="s">
        <v>140</v>
      </c>
      <c r="E27" s="2" t="s">
        <v>42</v>
      </c>
      <c r="F27" s="2" t="s">
        <v>38</v>
      </c>
      <c r="G27" s="2" t="s">
        <v>72</v>
      </c>
      <c r="H27" s="2" t="s">
        <v>70</v>
      </c>
      <c r="I27" s="60">
        <v>21648.9</v>
      </c>
      <c r="J27" s="91">
        <f t="shared" si="0"/>
        <v>303.29999999999927</v>
      </c>
      <c r="K27" s="91">
        <f>21648.9+303.3</f>
        <v>21952.2</v>
      </c>
    </row>
    <row r="28" spans="1:11" ht="25.5" x14ac:dyDescent="0.25">
      <c r="A28" s="28" t="s">
        <v>102</v>
      </c>
      <c r="B28" s="2" t="s">
        <v>38</v>
      </c>
      <c r="C28" s="2" t="s">
        <v>43</v>
      </c>
      <c r="D28" s="2" t="s">
        <v>140</v>
      </c>
      <c r="E28" s="2" t="s">
        <v>42</v>
      </c>
      <c r="F28" s="2" t="s">
        <v>38</v>
      </c>
      <c r="G28" s="2" t="s">
        <v>72</v>
      </c>
      <c r="H28" s="2" t="s">
        <v>51</v>
      </c>
      <c r="I28" s="60">
        <f>I29</f>
        <v>182.2</v>
      </c>
      <c r="J28" s="91">
        <f t="shared" si="0"/>
        <v>-4.3000000000000114</v>
      </c>
      <c r="K28" s="91">
        <f>K29</f>
        <v>177.89999999999998</v>
      </c>
    </row>
    <row r="29" spans="1:11" ht="26.25" x14ac:dyDescent="0.25">
      <c r="A29" s="6" t="s">
        <v>64</v>
      </c>
      <c r="B29" s="2" t="s">
        <v>38</v>
      </c>
      <c r="C29" s="2" t="s">
        <v>43</v>
      </c>
      <c r="D29" s="2" t="s">
        <v>140</v>
      </c>
      <c r="E29" s="2" t="s">
        <v>42</v>
      </c>
      <c r="F29" s="2" t="s">
        <v>38</v>
      </c>
      <c r="G29" s="2" t="s">
        <v>72</v>
      </c>
      <c r="H29" s="2" t="s">
        <v>52</v>
      </c>
      <c r="I29" s="60">
        <v>182.2</v>
      </c>
      <c r="J29" s="91">
        <f t="shared" si="0"/>
        <v>-4.3000000000000114</v>
      </c>
      <c r="K29" s="91">
        <f>182.2-4.3</f>
        <v>177.89999999999998</v>
      </c>
    </row>
    <row r="30" spans="1:11" x14ac:dyDescent="0.25">
      <c r="A30" s="6" t="s">
        <v>13</v>
      </c>
      <c r="B30" s="2" t="s">
        <v>38</v>
      </c>
      <c r="C30" s="2" t="s">
        <v>43</v>
      </c>
      <c r="D30" s="2" t="s">
        <v>140</v>
      </c>
      <c r="E30" s="2" t="s">
        <v>42</v>
      </c>
      <c r="F30" s="2" t="s">
        <v>38</v>
      </c>
      <c r="G30" s="2" t="s">
        <v>72</v>
      </c>
      <c r="H30" s="2" t="s">
        <v>56</v>
      </c>
      <c r="I30" s="60">
        <f>I31</f>
        <v>361.8</v>
      </c>
      <c r="J30" s="91">
        <f t="shared" si="0"/>
        <v>-0.19999999999998863</v>
      </c>
      <c r="K30" s="91">
        <f>K31</f>
        <v>361.6</v>
      </c>
    </row>
    <row r="31" spans="1:11" x14ac:dyDescent="0.25">
      <c r="A31" s="36" t="s">
        <v>201</v>
      </c>
      <c r="B31" s="2" t="s">
        <v>38</v>
      </c>
      <c r="C31" s="2" t="s">
        <v>43</v>
      </c>
      <c r="D31" s="2" t="s">
        <v>140</v>
      </c>
      <c r="E31" s="2" t="s">
        <v>42</v>
      </c>
      <c r="F31" s="2" t="s">
        <v>38</v>
      </c>
      <c r="G31" s="2" t="s">
        <v>72</v>
      </c>
      <c r="H31" s="2" t="s">
        <v>73</v>
      </c>
      <c r="I31" s="60">
        <f>31.8+150+180</f>
        <v>361.8</v>
      </c>
      <c r="J31" s="91">
        <f t="shared" si="0"/>
        <v>-0.19999999999998863</v>
      </c>
      <c r="K31" s="91">
        <v>361.6</v>
      </c>
    </row>
    <row r="32" spans="1:11" ht="39" x14ac:dyDescent="0.25">
      <c r="A32" s="7" t="s">
        <v>110</v>
      </c>
      <c r="B32" s="4" t="s">
        <v>38</v>
      </c>
      <c r="C32" s="4" t="s">
        <v>97</v>
      </c>
      <c r="D32" s="4" t="s">
        <v>39</v>
      </c>
      <c r="E32" s="4" t="s">
        <v>42</v>
      </c>
      <c r="F32" s="4" t="s">
        <v>39</v>
      </c>
      <c r="G32" s="4" t="s">
        <v>67</v>
      </c>
      <c r="H32" s="4" t="s">
        <v>40</v>
      </c>
      <c r="I32" s="59">
        <f>I38+I33</f>
        <v>83.8</v>
      </c>
      <c r="J32" s="90">
        <f t="shared" si="0"/>
        <v>0</v>
      </c>
      <c r="K32" s="90">
        <f>K38+K33</f>
        <v>83.8</v>
      </c>
    </row>
    <row r="33" spans="1:11" x14ac:dyDescent="0.25">
      <c r="A33" s="6" t="s">
        <v>20</v>
      </c>
      <c r="B33" s="2" t="s">
        <v>38</v>
      </c>
      <c r="C33" s="2" t="s">
        <v>97</v>
      </c>
      <c r="D33" s="2" t="s">
        <v>55</v>
      </c>
      <c r="E33" s="2" t="s">
        <v>42</v>
      </c>
      <c r="F33" s="2" t="s">
        <v>39</v>
      </c>
      <c r="G33" s="2" t="s">
        <v>67</v>
      </c>
      <c r="H33" s="2" t="s">
        <v>40</v>
      </c>
      <c r="I33" s="60">
        <f t="shared" ref="I33:K35" si="3">I34</f>
        <v>35.9</v>
      </c>
      <c r="J33" s="91">
        <f t="shared" si="0"/>
        <v>0</v>
      </c>
      <c r="K33" s="91">
        <f t="shared" si="3"/>
        <v>35.9</v>
      </c>
    </row>
    <row r="34" spans="1:11" ht="39" x14ac:dyDescent="0.25">
      <c r="A34" s="29" t="s">
        <v>142</v>
      </c>
      <c r="B34" s="2" t="s">
        <v>38</v>
      </c>
      <c r="C34" s="2" t="s">
        <v>97</v>
      </c>
      <c r="D34" s="2" t="s">
        <v>55</v>
      </c>
      <c r="E34" s="2" t="s">
        <v>42</v>
      </c>
      <c r="F34" s="2" t="s">
        <v>41</v>
      </c>
      <c r="G34" s="2" t="s">
        <v>67</v>
      </c>
      <c r="H34" s="2" t="s">
        <v>40</v>
      </c>
      <c r="I34" s="60">
        <f t="shared" si="3"/>
        <v>35.9</v>
      </c>
      <c r="J34" s="91">
        <f t="shared" si="0"/>
        <v>0</v>
      </c>
      <c r="K34" s="91">
        <f t="shared" si="3"/>
        <v>35.9</v>
      </c>
    </row>
    <row r="35" spans="1:11" ht="51.75" x14ac:dyDescent="0.25">
      <c r="A35" s="6" t="s">
        <v>194</v>
      </c>
      <c r="B35" s="2" t="s">
        <v>38</v>
      </c>
      <c r="C35" s="2" t="s">
        <v>97</v>
      </c>
      <c r="D35" s="2" t="s">
        <v>55</v>
      </c>
      <c r="E35" s="2" t="s">
        <v>42</v>
      </c>
      <c r="F35" s="2" t="s">
        <v>41</v>
      </c>
      <c r="G35" s="2" t="s">
        <v>111</v>
      </c>
      <c r="H35" s="2" t="s">
        <v>40</v>
      </c>
      <c r="I35" s="60">
        <f t="shared" si="3"/>
        <v>35.9</v>
      </c>
      <c r="J35" s="91">
        <f t="shared" si="0"/>
        <v>0</v>
      </c>
      <c r="K35" s="91">
        <f t="shared" si="3"/>
        <v>35.9</v>
      </c>
    </row>
    <row r="36" spans="1:11" x14ac:dyDescent="0.25">
      <c r="A36" s="6" t="s">
        <v>34</v>
      </c>
      <c r="B36" s="2" t="s">
        <v>38</v>
      </c>
      <c r="C36" s="2" t="s">
        <v>97</v>
      </c>
      <c r="D36" s="2" t="s">
        <v>55</v>
      </c>
      <c r="E36" s="2" t="s">
        <v>42</v>
      </c>
      <c r="F36" s="2" t="s">
        <v>41</v>
      </c>
      <c r="G36" s="2" t="s">
        <v>111</v>
      </c>
      <c r="H36" s="2" t="s">
        <v>98</v>
      </c>
      <c r="I36" s="60">
        <f>I37</f>
        <v>35.9</v>
      </c>
      <c r="J36" s="91">
        <f t="shared" si="0"/>
        <v>0</v>
      </c>
      <c r="K36" s="91">
        <f>K37</f>
        <v>35.9</v>
      </c>
    </row>
    <row r="37" spans="1:11" x14ac:dyDescent="0.25">
      <c r="A37" s="22" t="s">
        <v>61</v>
      </c>
      <c r="B37" s="2" t="s">
        <v>38</v>
      </c>
      <c r="C37" s="2" t="s">
        <v>97</v>
      </c>
      <c r="D37" s="2" t="s">
        <v>55</v>
      </c>
      <c r="E37" s="2" t="s">
        <v>42</v>
      </c>
      <c r="F37" s="2" t="s">
        <v>41</v>
      </c>
      <c r="G37" s="2" t="s">
        <v>111</v>
      </c>
      <c r="H37" s="2" t="s">
        <v>99</v>
      </c>
      <c r="I37" s="60">
        <v>35.9</v>
      </c>
      <c r="J37" s="91">
        <f t="shared" si="0"/>
        <v>0</v>
      </c>
      <c r="K37" s="91">
        <v>35.9</v>
      </c>
    </row>
    <row r="38" spans="1:11" ht="51.75" x14ac:dyDescent="0.25">
      <c r="A38" s="48" t="s">
        <v>146</v>
      </c>
      <c r="B38" s="2" t="s">
        <v>38</v>
      </c>
      <c r="C38" s="2" t="s">
        <v>97</v>
      </c>
      <c r="D38" s="2" t="s">
        <v>145</v>
      </c>
      <c r="E38" s="2" t="s">
        <v>42</v>
      </c>
      <c r="F38" s="2" t="s">
        <v>39</v>
      </c>
      <c r="G38" s="2" t="s">
        <v>67</v>
      </c>
      <c r="H38" s="2" t="s">
        <v>40</v>
      </c>
      <c r="I38" s="60">
        <f>I39</f>
        <v>47.9</v>
      </c>
      <c r="J38" s="91">
        <f t="shared" si="0"/>
        <v>0</v>
      </c>
      <c r="K38" s="91">
        <f>K39</f>
        <v>47.9</v>
      </c>
    </row>
    <row r="39" spans="1:11" ht="26.25" x14ac:dyDescent="0.25">
      <c r="A39" s="36" t="s">
        <v>147</v>
      </c>
      <c r="B39" s="2" t="s">
        <v>38</v>
      </c>
      <c r="C39" s="2" t="s">
        <v>97</v>
      </c>
      <c r="D39" s="2" t="s">
        <v>145</v>
      </c>
      <c r="E39" s="2" t="s">
        <v>42</v>
      </c>
      <c r="F39" s="2" t="s">
        <v>41</v>
      </c>
      <c r="G39" s="2" t="s">
        <v>67</v>
      </c>
      <c r="H39" s="2" t="s">
        <v>40</v>
      </c>
      <c r="I39" s="60">
        <f t="shared" ref="I39:K40" si="4">I40</f>
        <v>47.9</v>
      </c>
      <c r="J39" s="91">
        <f t="shared" si="0"/>
        <v>0</v>
      </c>
      <c r="K39" s="91">
        <f t="shared" si="4"/>
        <v>47.9</v>
      </c>
    </row>
    <row r="40" spans="1:11" ht="51.75" x14ac:dyDescent="0.25">
      <c r="A40" s="36" t="s">
        <v>194</v>
      </c>
      <c r="B40" s="2" t="s">
        <v>38</v>
      </c>
      <c r="C40" s="2" t="s">
        <v>97</v>
      </c>
      <c r="D40" s="2" t="s">
        <v>145</v>
      </c>
      <c r="E40" s="2" t="s">
        <v>42</v>
      </c>
      <c r="F40" s="2" t="s">
        <v>41</v>
      </c>
      <c r="G40" s="2" t="s">
        <v>111</v>
      </c>
      <c r="H40" s="2" t="s">
        <v>40</v>
      </c>
      <c r="I40" s="60">
        <f t="shared" si="4"/>
        <v>47.9</v>
      </c>
      <c r="J40" s="91">
        <f t="shared" si="0"/>
        <v>0</v>
      </c>
      <c r="K40" s="91">
        <f t="shared" si="4"/>
        <v>47.9</v>
      </c>
    </row>
    <row r="41" spans="1:11" x14ac:dyDescent="0.25">
      <c r="A41" s="6" t="s">
        <v>34</v>
      </c>
      <c r="B41" s="2" t="s">
        <v>38</v>
      </c>
      <c r="C41" s="2" t="s">
        <v>97</v>
      </c>
      <c r="D41" s="2" t="s">
        <v>145</v>
      </c>
      <c r="E41" s="2" t="s">
        <v>42</v>
      </c>
      <c r="F41" s="2" t="s">
        <v>41</v>
      </c>
      <c r="G41" s="2" t="s">
        <v>111</v>
      </c>
      <c r="H41" s="2" t="s">
        <v>98</v>
      </c>
      <c r="I41" s="60">
        <f>I42</f>
        <v>47.9</v>
      </c>
      <c r="J41" s="91">
        <f t="shared" si="0"/>
        <v>0</v>
      </c>
      <c r="K41" s="91">
        <f>K42</f>
        <v>47.9</v>
      </c>
    </row>
    <row r="42" spans="1:11" x14ac:dyDescent="0.25">
      <c r="A42" s="22" t="s">
        <v>61</v>
      </c>
      <c r="B42" s="2" t="s">
        <v>38</v>
      </c>
      <c r="C42" s="2" t="s">
        <v>97</v>
      </c>
      <c r="D42" s="2" t="s">
        <v>145</v>
      </c>
      <c r="E42" s="2" t="s">
        <v>42</v>
      </c>
      <c r="F42" s="2" t="s">
        <v>41</v>
      </c>
      <c r="G42" s="2" t="s">
        <v>111</v>
      </c>
      <c r="H42" s="2" t="s">
        <v>99</v>
      </c>
      <c r="I42" s="60">
        <v>47.9</v>
      </c>
      <c r="J42" s="91">
        <f t="shared" si="0"/>
        <v>0</v>
      </c>
      <c r="K42" s="91">
        <v>47.9</v>
      </c>
    </row>
    <row r="43" spans="1:11" x14ac:dyDescent="0.25">
      <c r="A43" s="15" t="s">
        <v>14</v>
      </c>
      <c r="B43" s="5" t="s">
        <v>38</v>
      </c>
      <c r="C43" s="5" t="s">
        <v>74</v>
      </c>
      <c r="D43" s="5" t="s">
        <v>39</v>
      </c>
      <c r="E43" s="5" t="s">
        <v>42</v>
      </c>
      <c r="F43" s="5" t="s">
        <v>39</v>
      </c>
      <c r="G43" s="5" t="s">
        <v>67</v>
      </c>
      <c r="H43" s="5" t="s">
        <v>40</v>
      </c>
      <c r="I43" s="61">
        <f>I44</f>
        <v>100</v>
      </c>
      <c r="J43" s="90">
        <f t="shared" si="0"/>
        <v>-100</v>
      </c>
      <c r="K43" s="90">
        <f>K44</f>
        <v>0</v>
      </c>
    </row>
    <row r="44" spans="1:11" ht="51.75" x14ac:dyDescent="0.25">
      <c r="A44" s="48" t="s">
        <v>146</v>
      </c>
      <c r="B44" s="2" t="s">
        <v>38</v>
      </c>
      <c r="C44" s="2" t="s">
        <v>74</v>
      </c>
      <c r="D44" s="2" t="s">
        <v>145</v>
      </c>
      <c r="E44" s="2" t="s">
        <v>42</v>
      </c>
      <c r="F44" s="2" t="s">
        <v>39</v>
      </c>
      <c r="G44" s="2" t="s">
        <v>67</v>
      </c>
      <c r="H44" s="2" t="s">
        <v>40</v>
      </c>
      <c r="I44" s="60">
        <f>I45</f>
        <v>100</v>
      </c>
      <c r="J44" s="91">
        <f t="shared" si="0"/>
        <v>-100</v>
      </c>
      <c r="K44" s="91">
        <f>K45</f>
        <v>0</v>
      </c>
    </row>
    <row r="45" spans="1:11" ht="26.25" x14ac:dyDescent="0.25">
      <c r="A45" s="6" t="s">
        <v>75</v>
      </c>
      <c r="B45" s="2" t="s">
        <v>38</v>
      </c>
      <c r="C45" s="2" t="s">
        <v>74</v>
      </c>
      <c r="D45" s="2" t="s">
        <v>145</v>
      </c>
      <c r="E45" s="2" t="s">
        <v>42</v>
      </c>
      <c r="F45" s="2" t="s">
        <v>45</v>
      </c>
      <c r="G45" s="2" t="s">
        <v>67</v>
      </c>
      <c r="H45" s="2" t="s">
        <v>40</v>
      </c>
      <c r="I45" s="60">
        <f t="shared" ref="I45:K46" si="5">I46</f>
        <v>100</v>
      </c>
      <c r="J45" s="91">
        <f t="shared" si="0"/>
        <v>-100</v>
      </c>
      <c r="K45" s="91">
        <f t="shared" si="5"/>
        <v>0</v>
      </c>
    </row>
    <row r="46" spans="1:11" x14ac:dyDescent="0.25">
      <c r="A46" s="36" t="s">
        <v>133</v>
      </c>
      <c r="B46" s="2" t="s">
        <v>38</v>
      </c>
      <c r="C46" s="2" t="s">
        <v>74</v>
      </c>
      <c r="D46" s="2" t="s">
        <v>145</v>
      </c>
      <c r="E46" s="2" t="s">
        <v>42</v>
      </c>
      <c r="F46" s="2" t="s">
        <v>45</v>
      </c>
      <c r="G46" s="2" t="s">
        <v>76</v>
      </c>
      <c r="H46" s="2" t="s">
        <v>40</v>
      </c>
      <c r="I46" s="60">
        <f t="shared" si="5"/>
        <v>100</v>
      </c>
      <c r="J46" s="91">
        <f t="shared" si="0"/>
        <v>-100</v>
      </c>
      <c r="K46" s="91">
        <f t="shared" si="5"/>
        <v>0</v>
      </c>
    </row>
    <row r="47" spans="1:11" x14ac:dyDescent="0.25">
      <c r="A47" s="6" t="s">
        <v>13</v>
      </c>
      <c r="B47" s="2" t="s">
        <v>38</v>
      </c>
      <c r="C47" s="2" t="s">
        <v>74</v>
      </c>
      <c r="D47" s="2" t="s">
        <v>145</v>
      </c>
      <c r="E47" s="2" t="s">
        <v>42</v>
      </c>
      <c r="F47" s="2" t="s">
        <v>45</v>
      </c>
      <c r="G47" s="2" t="s">
        <v>76</v>
      </c>
      <c r="H47" s="2" t="s">
        <v>56</v>
      </c>
      <c r="I47" s="60">
        <f>I48</f>
        <v>100</v>
      </c>
      <c r="J47" s="91">
        <f t="shared" si="0"/>
        <v>-100</v>
      </c>
      <c r="K47" s="91">
        <f>K48</f>
        <v>0</v>
      </c>
    </row>
    <row r="48" spans="1:11" x14ac:dyDescent="0.25">
      <c r="A48" s="6" t="s">
        <v>15</v>
      </c>
      <c r="B48" s="2" t="s">
        <v>38</v>
      </c>
      <c r="C48" s="2" t="s">
        <v>74</v>
      </c>
      <c r="D48" s="2" t="s">
        <v>145</v>
      </c>
      <c r="E48" s="2" t="s">
        <v>42</v>
      </c>
      <c r="F48" s="2" t="s">
        <v>45</v>
      </c>
      <c r="G48" s="2" t="s">
        <v>76</v>
      </c>
      <c r="H48" s="2" t="s">
        <v>57</v>
      </c>
      <c r="I48" s="60">
        <f>100</f>
        <v>100</v>
      </c>
      <c r="J48" s="91">
        <f>K48-I48</f>
        <v>-100</v>
      </c>
      <c r="K48" s="91">
        <f>100-100</f>
        <v>0</v>
      </c>
    </row>
    <row r="49" spans="1:11" x14ac:dyDescent="0.25">
      <c r="A49" s="17" t="s">
        <v>16</v>
      </c>
      <c r="B49" s="4" t="s">
        <v>38</v>
      </c>
      <c r="C49" s="4" t="s">
        <v>49</v>
      </c>
      <c r="D49" s="4" t="s">
        <v>39</v>
      </c>
      <c r="E49" s="4" t="s">
        <v>42</v>
      </c>
      <c r="F49" s="4" t="s">
        <v>39</v>
      </c>
      <c r="G49" s="4" t="s">
        <v>67</v>
      </c>
      <c r="H49" s="4" t="s">
        <v>40</v>
      </c>
      <c r="I49" s="59">
        <f>I62+I50</f>
        <v>16109.599999999999</v>
      </c>
      <c r="J49" s="90">
        <f t="shared" si="0"/>
        <v>665.5</v>
      </c>
      <c r="K49" s="90">
        <f>K62+K50</f>
        <v>16775.099999999999</v>
      </c>
    </row>
    <row r="50" spans="1:11" ht="39" x14ac:dyDescent="0.25">
      <c r="A50" s="48" t="s">
        <v>139</v>
      </c>
      <c r="B50" s="2" t="s">
        <v>38</v>
      </c>
      <c r="C50" s="2" t="s">
        <v>49</v>
      </c>
      <c r="D50" s="2" t="s">
        <v>140</v>
      </c>
      <c r="E50" s="2" t="s">
        <v>42</v>
      </c>
      <c r="F50" s="2" t="s">
        <v>39</v>
      </c>
      <c r="G50" s="2" t="s">
        <v>67</v>
      </c>
      <c r="H50" s="2" t="s">
        <v>40</v>
      </c>
      <c r="I50" s="60">
        <f>I51</f>
        <v>16059.599999999999</v>
      </c>
      <c r="J50" s="91">
        <f t="shared" si="0"/>
        <v>715.5</v>
      </c>
      <c r="K50" s="91">
        <f>K51</f>
        <v>16775.099999999999</v>
      </c>
    </row>
    <row r="51" spans="1:11" ht="51.75" x14ac:dyDescent="0.25">
      <c r="A51" s="36" t="s">
        <v>115</v>
      </c>
      <c r="B51" s="2" t="s">
        <v>38</v>
      </c>
      <c r="C51" s="2" t="s">
        <v>49</v>
      </c>
      <c r="D51" s="2" t="s">
        <v>140</v>
      </c>
      <c r="E51" s="2" t="s">
        <v>42</v>
      </c>
      <c r="F51" s="2" t="s">
        <v>41</v>
      </c>
      <c r="G51" s="2" t="s">
        <v>67</v>
      </c>
      <c r="H51" s="2" t="s">
        <v>40</v>
      </c>
      <c r="I51" s="60">
        <f>I52</f>
        <v>16059.599999999999</v>
      </c>
      <c r="J51" s="91">
        <f t="shared" si="0"/>
        <v>715.5</v>
      </c>
      <c r="K51" s="91">
        <f>K52</f>
        <v>16775.099999999999</v>
      </c>
    </row>
    <row r="52" spans="1:11" ht="26.25" x14ac:dyDescent="0.25">
      <c r="A52" s="36" t="s">
        <v>197</v>
      </c>
      <c r="B52" s="2" t="s">
        <v>38</v>
      </c>
      <c r="C52" s="2" t="s">
        <v>49</v>
      </c>
      <c r="D52" s="2" t="s">
        <v>140</v>
      </c>
      <c r="E52" s="2" t="s">
        <v>42</v>
      </c>
      <c r="F52" s="2" t="s">
        <v>41</v>
      </c>
      <c r="G52" s="2" t="s">
        <v>85</v>
      </c>
      <c r="H52" s="2" t="s">
        <v>40</v>
      </c>
      <c r="I52" s="91">
        <f>I53+I55+I61+I59</f>
        <v>16059.599999999999</v>
      </c>
      <c r="J52" s="91">
        <f t="shared" si="0"/>
        <v>715.5</v>
      </c>
      <c r="K52" s="91">
        <f>K53+K55+K61+K59</f>
        <v>16775.099999999999</v>
      </c>
    </row>
    <row r="53" spans="1:11" ht="63.75" x14ac:dyDescent="0.25">
      <c r="A53" s="28" t="s">
        <v>101</v>
      </c>
      <c r="B53" s="2" t="s">
        <v>38</v>
      </c>
      <c r="C53" s="2" t="s">
        <v>49</v>
      </c>
      <c r="D53" s="2" t="s">
        <v>140</v>
      </c>
      <c r="E53" s="2" t="s">
        <v>42</v>
      </c>
      <c r="F53" s="2" t="s">
        <v>41</v>
      </c>
      <c r="G53" s="2" t="s">
        <v>85</v>
      </c>
      <c r="H53" s="2" t="s">
        <v>65</v>
      </c>
      <c r="I53" s="60">
        <f>I54</f>
        <v>11128.9</v>
      </c>
      <c r="J53" s="91">
        <f t="shared" si="0"/>
        <v>261</v>
      </c>
      <c r="K53" s="91">
        <f>K54</f>
        <v>11389.9</v>
      </c>
    </row>
    <row r="54" spans="1:11" x14ac:dyDescent="0.25">
      <c r="A54" s="36" t="s">
        <v>17</v>
      </c>
      <c r="B54" s="2" t="s">
        <v>38</v>
      </c>
      <c r="C54" s="2" t="s">
        <v>49</v>
      </c>
      <c r="D54" s="2" t="s">
        <v>140</v>
      </c>
      <c r="E54" s="2" t="s">
        <v>42</v>
      </c>
      <c r="F54" s="2" t="s">
        <v>41</v>
      </c>
      <c r="G54" s="2" t="s">
        <v>85</v>
      </c>
      <c r="H54" s="2" t="s">
        <v>66</v>
      </c>
      <c r="I54" s="60">
        <v>11128.9</v>
      </c>
      <c r="J54" s="90">
        <f t="shared" si="0"/>
        <v>261</v>
      </c>
      <c r="K54" s="91">
        <f>11128.9-8-50+319</f>
        <v>11389.9</v>
      </c>
    </row>
    <row r="55" spans="1:11" ht="25.5" x14ac:dyDescent="0.25">
      <c r="A55" s="28" t="s">
        <v>102</v>
      </c>
      <c r="B55" s="2" t="s">
        <v>38</v>
      </c>
      <c r="C55" s="2" t="s">
        <v>49</v>
      </c>
      <c r="D55" s="2" t="s">
        <v>140</v>
      </c>
      <c r="E55" s="2" t="s">
        <v>42</v>
      </c>
      <c r="F55" s="2" t="s">
        <v>41</v>
      </c>
      <c r="G55" s="2" t="s">
        <v>85</v>
      </c>
      <c r="H55" s="2" t="s">
        <v>51</v>
      </c>
      <c r="I55" s="60">
        <f>I56</f>
        <v>4833.4000000000005</v>
      </c>
      <c r="J55" s="91">
        <f t="shared" si="0"/>
        <v>450</v>
      </c>
      <c r="K55" s="91">
        <f>K56</f>
        <v>5283.4000000000005</v>
      </c>
    </row>
    <row r="56" spans="1:11" ht="26.25" x14ac:dyDescent="0.25">
      <c r="A56" s="6" t="s">
        <v>64</v>
      </c>
      <c r="B56" s="2" t="s">
        <v>38</v>
      </c>
      <c r="C56" s="2" t="s">
        <v>49</v>
      </c>
      <c r="D56" s="2" t="s">
        <v>140</v>
      </c>
      <c r="E56" s="2" t="s">
        <v>42</v>
      </c>
      <c r="F56" s="2" t="s">
        <v>41</v>
      </c>
      <c r="G56" s="2" t="s">
        <v>85</v>
      </c>
      <c r="H56" s="2" t="s">
        <v>52</v>
      </c>
      <c r="I56" s="60">
        <f>4224.1+609.3</f>
        <v>4833.4000000000005</v>
      </c>
      <c r="J56" s="91">
        <f t="shared" si="0"/>
        <v>450</v>
      </c>
      <c r="K56" s="91">
        <f>4224.1+609.3+400+50</f>
        <v>5283.4000000000005</v>
      </c>
    </row>
    <row r="57" spans="1:11" x14ac:dyDescent="0.25">
      <c r="A57" s="111" t="s">
        <v>300</v>
      </c>
      <c r="B57" s="169" t="s">
        <v>38</v>
      </c>
      <c r="C57" s="169" t="s">
        <v>49</v>
      </c>
      <c r="D57" s="169" t="s">
        <v>140</v>
      </c>
      <c r="E57" s="169" t="s">
        <v>42</v>
      </c>
      <c r="F57" s="169" t="s">
        <v>38</v>
      </c>
      <c r="G57" s="169" t="s">
        <v>67</v>
      </c>
      <c r="H57" s="169" t="s">
        <v>40</v>
      </c>
      <c r="I57" s="60">
        <f>I58</f>
        <v>0</v>
      </c>
      <c r="J57" s="91">
        <f t="shared" si="0"/>
        <v>4.5</v>
      </c>
      <c r="K57" s="60">
        <f t="shared" ref="K57:K58" si="6">K58</f>
        <v>4.5</v>
      </c>
    </row>
    <row r="58" spans="1:11" x14ac:dyDescent="0.25">
      <c r="A58" s="111" t="s">
        <v>129</v>
      </c>
      <c r="B58" s="169" t="s">
        <v>38</v>
      </c>
      <c r="C58" s="169" t="s">
        <v>49</v>
      </c>
      <c r="D58" s="169" t="s">
        <v>140</v>
      </c>
      <c r="E58" s="169" t="s">
        <v>42</v>
      </c>
      <c r="F58" s="169" t="s">
        <v>38</v>
      </c>
      <c r="G58" s="169" t="s">
        <v>84</v>
      </c>
      <c r="H58" s="169" t="s">
        <v>40</v>
      </c>
      <c r="I58" s="60">
        <f>I59</f>
        <v>0</v>
      </c>
      <c r="J58" s="91">
        <f t="shared" si="0"/>
        <v>4.5</v>
      </c>
      <c r="K58" s="60">
        <f t="shared" si="6"/>
        <v>4.5</v>
      </c>
    </row>
    <row r="59" spans="1:11" x14ac:dyDescent="0.25">
      <c r="A59" s="109" t="s">
        <v>301</v>
      </c>
      <c r="B59" s="169" t="s">
        <v>38</v>
      </c>
      <c r="C59" s="169" t="s">
        <v>49</v>
      </c>
      <c r="D59" s="169" t="s">
        <v>140</v>
      </c>
      <c r="E59" s="169" t="s">
        <v>42</v>
      </c>
      <c r="F59" s="169" t="s">
        <v>38</v>
      </c>
      <c r="G59" s="169" t="s">
        <v>84</v>
      </c>
      <c r="H59" s="169" t="s">
        <v>302</v>
      </c>
      <c r="I59" s="60">
        <v>0</v>
      </c>
      <c r="J59" s="91">
        <f t="shared" si="0"/>
        <v>4.5</v>
      </c>
      <c r="K59" s="91">
        <v>4.5</v>
      </c>
    </row>
    <row r="60" spans="1:11" x14ac:dyDescent="0.25">
      <c r="A60" s="6" t="s">
        <v>13</v>
      </c>
      <c r="B60" s="2" t="s">
        <v>38</v>
      </c>
      <c r="C60" s="2" t="s">
        <v>49</v>
      </c>
      <c r="D60" s="2" t="s">
        <v>140</v>
      </c>
      <c r="E60" s="2" t="s">
        <v>42</v>
      </c>
      <c r="F60" s="2" t="s">
        <v>41</v>
      </c>
      <c r="G60" s="2" t="s">
        <v>85</v>
      </c>
      <c r="H60" s="2" t="s">
        <v>56</v>
      </c>
      <c r="I60" s="60">
        <f>I61</f>
        <v>97.3</v>
      </c>
      <c r="J60" s="91">
        <f t="shared" si="0"/>
        <v>0</v>
      </c>
      <c r="K60" s="91">
        <f>K61</f>
        <v>97.3</v>
      </c>
    </row>
    <row r="61" spans="1:11" x14ac:dyDescent="0.25">
      <c r="A61" s="6" t="s">
        <v>201</v>
      </c>
      <c r="B61" s="2" t="s">
        <v>38</v>
      </c>
      <c r="C61" s="2" t="s">
        <v>49</v>
      </c>
      <c r="D61" s="2" t="s">
        <v>140</v>
      </c>
      <c r="E61" s="2" t="s">
        <v>42</v>
      </c>
      <c r="F61" s="2" t="s">
        <v>41</v>
      </c>
      <c r="G61" s="2" t="s">
        <v>85</v>
      </c>
      <c r="H61" s="2" t="s">
        <v>73</v>
      </c>
      <c r="I61" s="60">
        <v>97.3</v>
      </c>
      <c r="J61" s="91">
        <f t="shared" si="0"/>
        <v>0</v>
      </c>
      <c r="K61" s="91">
        <v>97.3</v>
      </c>
    </row>
    <row r="62" spans="1:11" ht="39" x14ac:dyDescent="0.25">
      <c r="A62" s="55" t="s">
        <v>148</v>
      </c>
      <c r="B62" s="2" t="s">
        <v>38</v>
      </c>
      <c r="C62" s="2" t="s">
        <v>49</v>
      </c>
      <c r="D62" s="2" t="s">
        <v>149</v>
      </c>
      <c r="E62" s="2" t="s">
        <v>42</v>
      </c>
      <c r="F62" s="2" t="s">
        <v>39</v>
      </c>
      <c r="G62" s="2" t="s">
        <v>67</v>
      </c>
      <c r="H62" s="2" t="s">
        <v>40</v>
      </c>
      <c r="I62" s="60">
        <f>I63</f>
        <v>50</v>
      </c>
      <c r="J62" s="91">
        <f t="shared" si="0"/>
        <v>-50</v>
      </c>
      <c r="K62" s="91">
        <f>K63</f>
        <v>0</v>
      </c>
    </row>
    <row r="63" spans="1:11" ht="39" x14ac:dyDescent="0.25">
      <c r="A63" s="38" t="s">
        <v>82</v>
      </c>
      <c r="B63" s="3" t="s">
        <v>38</v>
      </c>
      <c r="C63" s="3" t="s">
        <v>49</v>
      </c>
      <c r="D63" s="3" t="s">
        <v>149</v>
      </c>
      <c r="E63" s="3" t="s">
        <v>50</v>
      </c>
      <c r="F63" s="3" t="s">
        <v>39</v>
      </c>
      <c r="G63" s="3" t="s">
        <v>67</v>
      </c>
      <c r="H63" s="2" t="s">
        <v>40</v>
      </c>
      <c r="I63" s="60">
        <f t="shared" ref="I63:K64" si="7">I64</f>
        <v>50</v>
      </c>
      <c r="J63" s="91">
        <f t="shared" si="0"/>
        <v>-50</v>
      </c>
      <c r="K63" s="91">
        <f t="shared" si="7"/>
        <v>0</v>
      </c>
    </row>
    <row r="64" spans="1:11" ht="39" x14ac:dyDescent="0.25">
      <c r="A64" s="38" t="s">
        <v>83</v>
      </c>
      <c r="B64" s="2" t="s">
        <v>38</v>
      </c>
      <c r="C64" s="2" t="s">
        <v>49</v>
      </c>
      <c r="D64" s="2" t="s">
        <v>149</v>
      </c>
      <c r="E64" s="2" t="s">
        <v>50</v>
      </c>
      <c r="F64" s="2" t="s">
        <v>38</v>
      </c>
      <c r="G64" s="2" t="s">
        <v>67</v>
      </c>
      <c r="H64" s="2" t="s">
        <v>40</v>
      </c>
      <c r="I64" s="60">
        <f t="shared" si="7"/>
        <v>50</v>
      </c>
      <c r="J64" s="91">
        <f t="shared" si="0"/>
        <v>-50</v>
      </c>
      <c r="K64" s="91">
        <f t="shared" si="7"/>
        <v>0</v>
      </c>
    </row>
    <row r="65" spans="1:11" ht="39" x14ac:dyDescent="0.25">
      <c r="A65" s="38" t="s">
        <v>124</v>
      </c>
      <c r="B65" s="2" t="s">
        <v>38</v>
      </c>
      <c r="C65" s="2" t="s">
        <v>49</v>
      </c>
      <c r="D65" s="2" t="s">
        <v>149</v>
      </c>
      <c r="E65" s="2" t="s">
        <v>50</v>
      </c>
      <c r="F65" s="2" t="s">
        <v>38</v>
      </c>
      <c r="G65" s="2" t="s">
        <v>77</v>
      </c>
      <c r="H65" s="2" t="s">
        <v>40</v>
      </c>
      <c r="I65" s="60">
        <f>I66</f>
        <v>50</v>
      </c>
      <c r="J65" s="91">
        <f t="shared" si="0"/>
        <v>-50</v>
      </c>
      <c r="K65" s="91">
        <f>K66</f>
        <v>0</v>
      </c>
    </row>
    <row r="66" spans="1:11" ht="25.5" x14ac:dyDescent="0.25">
      <c r="A66" s="28" t="s">
        <v>102</v>
      </c>
      <c r="B66" s="2" t="s">
        <v>38</v>
      </c>
      <c r="C66" s="2" t="s">
        <v>49</v>
      </c>
      <c r="D66" s="2" t="s">
        <v>149</v>
      </c>
      <c r="E66" s="2" t="s">
        <v>50</v>
      </c>
      <c r="F66" s="2" t="s">
        <v>38</v>
      </c>
      <c r="G66" s="2" t="s">
        <v>77</v>
      </c>
      <c r="H66" s="2" t="s">
        <v>51</v>
      </c>
      <c r="I66" s="60">
        <f>I67</f>
        <v>50</v>
      </c>
      <c r="J66" s="91">
        <f t="shared" si="0"/>
        <v>-50</v>
      </c>
      <c r="K66" s="91">
        <f>K67</f>
        <v>0</v>
      </c>
    </row>
    <row r="67" spans="1:11" ht="26.25" x14ac:dyDescent="0.25">
      <c r="A67" s="6" t="s">
        <v>64</v>
      </c>
      <c r="B67" s="2" t="s">
        <v>38</v>
      </c>
      <c r="C67" s="2" t="s">
        <v>49</v>
      </c>
      <c r="D67" s="2" t="s">
        <v>149</v>
      </c>
      <c r="E67" s="2" t="s">
        <v>50</v>
      </c>
      <c r="F67" s="2" t="s">
        <v>38</v>
      </c>
      <c r="G67" s="2" t="s">
        <v>77</v>
      </c>
      <c r="H67" s="2" t="s">
        <v>52</v>
      </c>
      <c r="I67" s="60">
        <v>50</v>
      </c>
      <c r="J67" s="91">
        <f t="shared" si="0"/>
        <v>-50</v>
      </c>
      <c r="K67" s="91">
        <f>I67-50</f>
        <v>0</v>
      </c>
    </row>
    <row r="68" spans="1:11" x14ac:dyDescent="0.25">
      <c r="A68" s="24" t="s">
        <v>18</v>
      </c>
      <c r="B68" s="4" t="s">
        <v>41</v>
      </c>
      <c r="C68" s="4" t="s">
        <v>39</v>
      </c>
      <c r="D68" s="4" t="s">
        <v>39</v>
      </c>
      <c r="E68" s="4" t="s">
        <v>42</v>
      </c>
      <c r="F68" s="4" t="s">
        <v>39</v>
      </c>
      <c r="G68" s="4" t="s">
        <v>67</v>
      </c>
      <c r="H68" s="4" t="s">
        <v>40</v>
      </c>
      <c r="I68" s="58">
        <f>I69</f>
        <v>493.8</v>
      </c>
      <c r="J68" s="90">
        <f t="shared" si="0"/>
        <v>29.699999999999989</v>
      </c>
      <c r="K68" s="90">
        <f>K69</f>
        <v>523.5</v>
      </c>
    </row>
    <row r="69" spans="1:11" x14ac:dyDescent="0.25">
      <c r="A69" s="16" t="s">
        <v>131</v>
      </c>
      <c r="B69" s="4" t="s">
        <v>41</v>
      </c>
      <c r="C69" s="4" t="s">
        <v>45</v>
      </c>
      <c r="D69" s="4" t="s">
        <v>39</v>
      </c>
      <c r="E69" s="4" t="s">
        <v>42</v>
      </c>
      <c r="F69" s="4" t="s">
        <v>39</v>
      </c>
      <c r="G69" s="4" t="s">
        <v>67</v>
      </c>
      <c r="H69" s="4" t="s">
        <v>40</v>
      </c>
      <c r="I69" s="59">
        <f>I70</f>
        <v>493.8</v>
      </c>
      <c r="J69" s="90">
        <f t="shared" si="0"/>
        <v>29.699999999999989</v>
      </c>
      <c r="K69" s="90">
        <f>K70</f>
        <v>523.5</v>
      </c>
    </row>
    <row r="70" spans="1:11" x14ac:dyDescent="0.25">
      <c r="A70" s="36" t="s">
        <v>150</v>
      </c>
      <c r="B70" s="2" t="s">
        <v>41</v>
      </c>
      <c r="C70" s="2" t="s">
        <v>45</v>
      </c>
      <c r="D70" s="2" t="s">
        <v>55</v>
      </c>
      <c r="E70" s="2" t="s">
        <v>42</v>
      </c>
      <c r="F70" s="2" t="s">
        <v>39</v>
      </c>
      <c r="G70" s="2" t="s">
        <v>67</v>
      </c>
      <c r="H70" s="2" t="s">
        <v>40</v>
      </c>
      <c r="I70" s="60">
        <f>I71</f>
        <v>493.8</v>
      </c>
      <c r="J70" s="91">
        <f t="shared" si="0"/>
        <v>29.699999999999989</v>
      </c>
      <c r="K70" s="91">
        <f>K71</f>
        <v>523.5</v>
      </c>
    </row>
    <row r="71" spans="1:11" ht="38.25" x14ac:dyDescent="0.25">
      <c r="A71" s="56" t="s">
        <v>202</v>
      </c>
      <c r="B71" s="2" t="s">
        <v>41</v>
      </c>
      <c r="C71" s="2" t="s">
        <v>45</v>
      </c>
      <c r="D71" s="2" t="s">
        <v>55</v>
      </c>
      <c r="E71" s="2" t="s">
        <v>42</v>
      </c>
      <c r="F71" s="2" t="s">
        <v>38</v>
      </c>
      <c r="G71" s="2" t="s">
        <v>87</v>
      </c>
      <c r="H71" s="2" t="s">
        <v>40</v>
      </c>
      <c r="I71" s="60">
        <f>I72</f>
        <v>493.8</v>
      </c>
      <c r="J71" s="91">
        <f t="shared" si="0"/>
        <v>29.699999999999989</v>
      </c>
      <c r="K71" s="91">
        <f>K72</f>
        <v>523.5</v>
      </c>
    </row>
    <row r="72" spans="1:11" ht="63.75" x14ac:dyDescent="0.25">
      <c r="A72" s="28" t="s">
        <v>101</v>
      </c>
      <c r="B72" s="2" t="s">
        <v>41</v>
      </c>
      <c r="C72" s="2" t="s">
        <v>45</v>
      </c>
      <c r="D72" s="2" t="s">
        <v>55</v>
      </c>
      <c r="E72" s="2" t="s">
        <v>42</v>
      </c>
      <c r="F72" s="2" t="s">
        <v>38</v>
      </c>
      <c r="G72" s="2" t="s">
        <v>87</v>
      </c>
      <c r="H72" s="2" t="s">
        <v>65</v>
      </c>
      <c r="I72" s="60">
        <f>I73</f>
        <v>493.8</v>
      </c>
      <c r="J72" s="91">
        <f t="shared" si="0"/>
        <v>29.699999999999989</v>
      </c>
      <c r="K72" s="91">
        <f>K73</f>
        <v>523.5</v>
      </c>
    </row>
    <row r="73" spans="1:11" ht="26.25" x14ac:dyDescent="0.25">
      <c r="A73" s="6" t="s">
        <v>69</v>
      </c>
      <c r="B73" s="2" t="s">
        <v>41</v>
      </c>
      <c r="C73" s="2" t="s">
        <v>45</v>
      </c>
      <c r="D73" s="2" t="s">
        <v>55</v>
      </c>
      <c r="E73" s="2" t="s">
        <v>42</v>
      </c>
      <c r="F73" s="2" t="s">
        <v>38</v>
      </c>
      <c r="G73" s="2" t="s">
        <v>87</v>
      </c>
      <c r="H73" s="2" t="s">
        <v>70</v>
      </c>
      <c r="I73" s="60">
        <v>493.8</v>
      </c>
      <c r="J73" s="91">
        <f t="shared" si="0"/>
        <v>29.699999999999989</v>
      </c>
      <c r="K73" s="91">
        <f>493.8+29.7</f>
        <v>523.5</v>
      </c>
    </row>
    <row r="74" spans="1:11" ht="27" x14ac:dyDescent="0.25">
      <c r="A74" s="31" t="s">
        <v>21</v>
      </c>
      <c r="B74" s="25" t="s">
        <v>45</v>
      </c>
      <c r="C74" s="25" t="s">
        <v>39</v>
      </c>
      <c r="D74" s="25" t="s">
        <v>39</v>
      </c>
      <c r="E74" s="25" t="s">
        <v>42</v>
      </c>
      <c r="F74" s="25" t="s">
        <v>39</v>
      </c>
      <c r="G74" s="25" t="s">
        <v>67</v>
      </c>
      <c r="H74" s="25" t="s">
        <v>40</v>
      </c>
      <c r="I74" s="58">
        <f>I75+I82+I92</f>
        <v>556.29999999999995</v>
      </c>
      <c r="J74" s="90">
        <f t="shared" si="0"/>
        <v>358</v>
      </c>
      <c r="K74" s="90">
        <f>K75+K82+K92</f>
        <v>914.3</v>
      </c>
    </row>
    <row r="75" spans="1:11" x14ac:dyDescent="0.25">
      <c r="A75" s="7" t="s">
        <v>103</v>
      </c>
      <c r="B75" s="4" t="s">
        <v>45</v>
      </c>
      <c r="C75" s="4" t="s">
        <v>43</v>
      </c>
      <c r="D75" s="4" t="s">
        <v>39</v>
      </c>
      <c r="E75" s="4" t="s">
        <v>42</v>
      </c>
      <c r="F75" s="4" t="s">
        <v>39</v>
      </c>
      <c r="G75" s="4" t="s">
        <v>67</v>
      </c>
      <c r="H75" s="4" t="s">
        <v>40</v>
      </c>
      <c r="I75" s="59">
        <f>I76</f>
        <v>70</v>
      </c>
      <c r="J75" s="90">
        <f t="shared" si="0"/>
        <v>0</v>
      </c>
      <c r="K75" s="90">
        <f>K76</f>
        <v>70</v>
      </c>
    </row>
    <row r="76" spans="1:11" ht="39" x14ac:dyDescent="0.25">
      <c r="A76" s="6" t="s">
        <v>148</v>
      </c>
      <c r="B76" s="2" t="s">
        <v>45</v>
      </c>
      <c r="C76" s="2" t="s">
        <v>43</v>
      </c>
      <c r="D76" s="2" t="s">
        <v>149</v>
      </c>
      <c r="E76" s="2" t="s">
        <v>42</v>
      </c>
      <c r="F76" s="2" t="s">
        <v>39</v>
      </c>
      <c r="G76" s="2" t="s">
        <v>67</v>
      </c>
      <c r="H76" s="2" t="s">
        <v>40</v>
      </c>
      <c r="I76" s="60">
        <f>I77</f>
        <v>70</v>
      </c>
      <c r="J76" s="91">
        <f t="shared" si="0"/>
        <v>0</v>
      </c>
      <c r="K76" s="91">
        <f>K77</f>
        <v>70</v>
      </c>
    </row>
    <row r="77" spans="1:11" x14ac:dyDescent="0.25">
      <c r="A77" s="6" t="s">
        <v>79</v>
      </c>
      <c r="B77" s="2" t="s">
        <v>45</v>
      </c>
      <c r="C77" s="2" t="s">
        <v>43</v>
      </c>
      <c r="D77" s="2" t="s">
        <v>149</v>
      </c>
      <c r="E77" s="2" t="s">
        <v>44</v>
      </c>
      <c r="F77" s="2" t="s">
        <v>39</v>
      </c>
      <c r="G77" s="2" t="s">
        <v>67</v>
      </c>
      <c r="H77" s="2" t="s">
        <v>40</v>
      </c>
      <c r="I77" s="60">
        <f t="shared" ref="I77:K78" si="8">I78</f>
        <v>70</v>
      </c>
      <c r="J77" s="91">
        <f t="shared" ref="J77:J150" si="9">K77-I77</f>
        <v>0</v>
      </c>
      <c r="K77" s="91">
        <f t="shared" si="8"/>
        <v>70</v>
      </c>
    </row>
    <row r="78" spans="1:11" ht="39" x14ac:dyDescent="0.25">
      <c r="A78" s="6" t="s">
        <v>88</v>
      </c>
      <c r="B78" s="2" t="s">
        <v>45</v>
      </c>
      <c r="C78" s="2" t="s">
        <v>43</v>
      </c>
      <c r="D78" s="2" t="s">
        <v>149</v>
      </c>
      <c r="E78" s="2" t="s">
        <v>44</v>
      </c>
      <c r="F78" s="2" t="s">
        <v>38</v>
      </c>
      <c r="G78" s="2" t="s">
        <v>67</v>
      </c>
      <c r="H78" s="2" t="s">
        <v>40</v>
      </c>
      <c r="I78" s="60">
        <f t="shared" si="8"/>
        <v>70</v>
      </c>
      <c r="J78" s="91">
        <f t="shared" si="9"/>
        <v>0</v>
      </c>
      <c r="K78" s="91">
        <f t="shared" si="8"/>
        <v>70</v>
      </c>
    </row>
    <row r="79" spans="1:11" ht="115.5" x14ac:dyDescent="0.25">
      <c r="A79" s="36" t="s">
        <v>195</v>
      </c>
      <c r="B79" s="2" t="s">
        <v>45</v>
      </c>
      <c r="C79" s="2" t="s">
        <v>43</v>
      </c>
      <c r="D79" s="2" t="s">
        <v>149</v>
      </c>
      <c r="E79" s="2" t="s">
        <v>44</v>
      </c>
      <c r="F79" s="2" t="s">
        <v>38</v>
      </c>
      <c r="G79" s="2" t="s">
        <v>89</v>
      </c>
      <c r="H79" s="2" t="s">
        <v>40</v>
      </c>
      <c r="I79" s="60">
        <f>I80</f>
        <v>70</v>
      </c>
      <c r="J79" s="91">
        <f t="shared" si="9"/>
        <v>0</v>
      </c>
      <c r="K79" s="91">
        <f>K80</f>
        <v>70</v>
      </c>
    </row>
    <row r="80" spans="1:11" ht="25.5" x14ac:dyDescent="0.25">
      <c r="A80" s="28" t="s">
        <v>102</v>
      </c>
      <c r="B80" s="2" t="s">
        <v>45</v>
      </c>
      <c r="C80" s="2" t="s">
        <v>43</v>
      </c>
      <c r="D80" s="2" t="s">
        <v>149</v>
      </c>
      <c r="E80" s="2" t="s">
        <v>44</v>
      </c>
      <c r="F80" s="2" t="s">
        <v>38</v>
      </c>
      <c r="G80" s="2" t="s">
        <v>89</v>
      </c>
      <c r="H80" s="2" t="s">
        <v>51</v>
      </c>
      <c r="I80" s="60">
        <f>I81</f>
        <v>70</v>
      </c>
      <c r="J80" s="91">
        <f t="shared" si="9"/>
        <v>0</v>
      </c>
      <c r="K80" s="91">
        <f>K81</f>
        <v>70</v>
      </c>
    </row>
    <row r="81" spans="1:11" ht="26.25" x14ac:dyDescent="0.25">
      <c r="A81" s="6" t="s">
        <v>64</v>
      </c>
      <c r="B81" s="2" t="s">
        <v>45</v>
      </c>
      <c r="C81" s="2" t="s">
        <v>43</v>
      </c>
      <c r="D81" s="2" t="s">
        <v>149</v>
      </c>
      <c r="E81" s="2" t="s">
        <v>44</v>
      </c>
      <c r="F81" s="2" t="s">
        <v>38</v>
      </c>
      <c r="G81" s="2" t="s">
        <v>89</v>
      </c>
      <c r="H81" s="2" t="s">
        <v>52</v>
      </c>
      <c r="I81" s="60">
        <v>70</v>
      </c>
      <c r="J81" s="91">
        <f t="shared" si="9"/>
        <v>0</v>
      </c>
      <c r="K81" s="91">
        <v>70</v>
      </c>
    </row>
    <row r="82" spans="1:11" ht="39" x14ac:dyDescent="0.25">
      <c r="A82" s="7" t="s">
        <v>203</v>
      </c>
      <c r="B82" s="4" t="s">
        <v>45</v>
      </c>
      <c r="C82" s="4" t="s">
        <v>78</v>
      </c>
      <c r="D82" s="4" t="s">
        <v>39</v>
      </c>
      <c r="E82" s="4" t="s">
        <v>42</v>
      </c>
      <c r="F82" s="4" t="s">
        <v>39</v>
      </c>
      <c r="G82" s="4" t="s">
        <v>67</v>
      </c>
      <c r="H82" s="4" t="s">
        <v>40</v>
      </c>
      <c r="I82" s="59">
        <f>I83</f>
        <v>455</v>
      </c>
      <c r="J82" s="90">
        <f t="shared" si="9"/>
        <v>358</v>
      </c>
      <c r="K82" s="90">
        <f>K83+K88</f>
        <v>813</v>
      </c>
    </row>
    <row r="83" spans="1:11" ht="51.75" x14ac:dyDescent="0.25">
      <c r="A83" s="6" t="s">
        <v>152</v>
      </c>
      <c r="B83" s="2" t="s">
        <v>45</v>
      </c>
      <c r="C83" s="2" t="s">
        <v>78</v>
      </c>
      <c r="D83" s="2" t="s">
        <v>151</v>
      </c>
      <c r="E83" s="2" t="s">
        <v>42</v>
      </c>
      <c r="F83" s="2" t="s">
        <v>39</v>
      </c>
      <c r="G83" s="2" t="s">
        <v>67</v>
      </c>
      <c r="H83" s="2" t="s">
        <v>40</v>
      </c>
      <c r="I83" s="60">
        <f>I84</f>
        <v>455</v>
      </c>
      <c r="J83" s="91">
        <f t="shared" si="9"/>
        <v>0</v>
      </c>
      <c r="K83" s="91">
        <f>K84</f>
        <v>455</v>
      </c>
    </row>
    <row r="84" spans="1:11" ht="39" x14ac:dyDescent="0.25">
      <c r="A84" s="6" t="s">
        <v>117</v>
      </c>
      <c r="B84" s="2" t="s">
        <v>45</v>
      </c>
      <c r="C84" s="2" t="s">
        <v>78</v>
      </c>
      <c r="D84" s="2" t="s">
        <v>151</v>
      </c>
      <c r="E84" s="2" t="s">
        <v>42</v>
      </c>
      <c r="F84" s="2" t="s">
        <v>41</v>
      </c>
      <c r="G84" s="2" t="s">
        <v>67</v>
      </c>
      <c r="H84" s="2" t="s">
        <v>40</v>
      </c>
      <c r="I84" s="60">
        <f t="shared" ref="I84:K84" si="10">I85</f>
        <v>455</v>
      </c>
      <c r="J84" s="91">
        <f t="shared" si="9"/>
        <v>0</v>
      </c>
      <c r="K84" s="91">
        <f t="shared" si="10"/>
        <v>455</v>
      </c>
    </row>
    <row r="85" spans="1:11" ht="39" x14ac:dyDescent="0.25">
      <c r="A85" s="6" t="s">
        <v>119</v>
      </c>
      <c r="B85" s="2" t="s">
        <v>45</v>
      </c>
      <c r="C85" s="2" t="s">
        <v>78</v>
      </c>
      <c r="D85" s="2" t="s">
        <v>151</v>
      </c>
      <c r="E85" s="2" t="s">
        <v>42</v>
      </c>
      <c r="F85" s="2" t="s">
        <v>41</v>
      </c>
      <c r="G85" s="2" t="s">
        <v>118</v>
      </c>
      <c r="H85" s="2" t="s">
        <v>40</v>
      </c>
      <c r="I85" s="60">
        <f>I86</f>
        <v>455</v>
      </c>
      <c r="J85" s="91">
        <f t="shared" si="9"/>
        <v>0</v>
      </c>
      <c r="K85" s="91">
        <f>K86</f>
        <v>455</v>
      </c>
    </row>
    <row r="86" spans="1:11" ht="25.5" x14ac:dyDescent="0.25">
      <c r="A86" s="28" t="s">
        <v>102</v>
      </c>
      <c r="B86" s="2" t="s">
        <v>45</v>
      </c>
      <c r="C86" s="2" t="s">
        <v>78</v>
      </c>
      <c r="D86" s="2" t="s">
        <v>151</v>
      </c>
      <c r="E86" s="2" t="s">
        <v>42</v>
      </c>
      <c r="F86" s="2" t="s">
        <v>41</v>
      </c>
      <c r="G86" s="2" t="s">
        <v>118</v>
      </c>
      <c r="H86" s="2" t="s">
        <v>51</v>
      </c>
      <c r="I86" s="60">
        <f>I87</f>
        <v>455</v>
      </c>
      <c r="J86" s="91">
        <f t="shared" si="9"/>
        <v>0</v>
      </c>
      <c r="K86" s="91">
        <f>K87</f>
        <v>455</v>
      </c>
    </row>
    <row r="87" spans="1:11" ht="26.25" x14ac:dyDescent="0.25">
      <c r="A87" s="6" t="s">
        <v>64</v>
      </c>
      <c r="B87" s="2" t="s">
        <v>45</v>
      </c>
      <c r="C87" s="2" t="s">
        <v>78</v>
      </c>
      <c r="D87" s="2" t="s">
        <v>151</v>
      </c>
      <c r="E87" s="2" t="s">
        <v>42</v>
      </c>
      <c r="F87" s="2" t="s">
        <v>41</v>
      </c>
      <c r="G87" s="2" t="s">
        <v>118</v>
      </c>
      <c r="H87" s="2" t="s">
        <v>52</v>
      </c>
      <c r="I87" s="60">
        <v>455</v>
      </c>
      <c r="J87" s="91">
        <f t="shared" si="9"/>
        <v>0</v>
      </c>
      <c r="K87" s="91">
        <v>455</v>
      </c>
    </row>
    <row r="88" spans="1:11" ht="51.75" x14ac:dyDescent="0.25">
      <c r="A88" s="36" t="s">
        <v>146</v>
      </c>
      <c r="B88" s="2" t="s">
        <v>45</v>
      </c>
      <c r="C88" s="2" t="s">
        <v>78</v>
      </c>
      <c r="D88" s="2" t="s">
        <v>145</v>
      </c>
      <c r="E88" s="2" t="s">
        <v>42</v>
      </c>
      <c r="F88" s="2" t="s">
        <v>39</v>
      </c>
      <c r="G88" s="2" t="s">
        <v>67</v>
      </c>
      <c r="H88" s="2" t="s">
        <v>40</v>
      </c>
      <c r="I88" s="60">
        <f>I89</f>
        <v>0</v>
      </c>
      <c r="J88" s="91">
        <f t="shared" si="9"/>
        <v>358</v>
      </c>
      <c r="K88" s="60">
        <f t="shared" ref="K88:K90" si="11">K89</f>
        <v>358</v>
      </c>
    </row>
    <row r="89" spans="1:11" ht="31.5" customHeight="1" x14ac:dyDescent="0.25">
      <c r="A89" s="6" t="s">
        <v>296</v>
      </c>
      <c r="B89" s="2" t="s">
        <v>45</v>
      </c>
      <c r="C89" s="2" t="s">
        <v>78</v>
      </c>
      <c r="D89" s="2" t="s">
        <v>145</v>
      </c>
      <c r="E89" s="2" t="s">
        <v>42</v>
      </c>
      <c r="F89" s="2" t="s">
        <v>45</v>
      </c>
      <c r="G89" s="2" t="s">
        <v>67</v>
      </c>
      <c r="H89" s="2" t="s">
        <v>40</v>
      </c>
      <c r="I89" s="60">
        <f>I90</f>
        <v>0</v>
      </c>
      <c r="J89" s="91">
        <f t="shared" si="9"/>
        <v>358</v>
      </c>
      <c r="K89" s="60">
        <f t="shared" si="11"/>
        <v>358</v>
      </c>
    </row>
    <row r="90" spans="1:11" x14ac:dyDescent="0.25">
      <c r="A90" s="6" t="s">
        <v>133</v>
      </c>
      <c r="B90" s="2" t="s">
        <v>45</v>
      </c>
      <c r="C90" s="2" t="s">
        <v>78</v>
      </c>
      <c r="D90" s="2" t="s">
        <v>145</v>
      </c>
      <c r="E90" s="2" t="s">
        <v>42</v>
      </c>
      <c r="F90" s="2" t="s">
        <v>45</v>
      </c>
      <c r="G90" s="2" t="s">
        <v>76</v>
      </c>
      <c r="H90" s="2" t="s">
        <v>40</v>
      </c>
      <c r="I90" s="60">
        <f>I91</f>
        <v>0</v>
      </c>
      <c r="J90" s="91">
        <f t="shared" si="9"/>
        <v>358</v>
      </c>
      <c r="K90" s="60">
        <f t="shared" si="11"/>
        <v>358</v>
      </c>
    </row>
    <row r="91" spans="1:11" x14ac:dyDescent="0.25">
      <c r="A91" s="6" t="s">
        <v>297</v>
      </c>
      <c r="B91" s="2" t="s">
        <v>45</v>
      </c>
      <c r="C91" s="2" t="s">
        <v>78</v>
      </c>
      <c r="D91" s="2" t="s">
        <v>145</v>
      </c>
      <c r="E91" s="2" t="s">
        <v>42</v>
      </c>
      <c r="F91" s="2" t="s">
        <v>45</v>
      </c>
      <c r="G91" s="2" t="s">
        <v>76</v>
      </c>
      <c r="H91" s="2" t="s">
        <v>298</v>
      </c>
      <c r="I91" s="60">
        <f>0</f>
        <v>0</v>
      </c>
      <c r="J91" s="91">
        <f t="shared" si="9"/>
        <v>358</v>
      </c>
      <c r="K91" s="60">
        <v>358</v>
      </c>
    </row>
    <row r="92" spans="1:11" ht="26.25" x14ac:dyDescent="0.25">
      <c r="A92" s="7" t="s">
        <v>153</v>
      </c>
      <c r="B92" s="4" t="s">
        <v>45</v>
      </c>
      <c r="C92" s="4" t="s">
        <v>59</v>
      </c>
      <c r="D92" s="4" t="s">
        <v>39</v>
      </c>
      <c r="E92" s="4" t="s">
        <v>42</v>
      </c>
      <c r="F92" s="4" t="s">
        <v>39</v>
      </c>
      <c r="G92" s="4" t="s">
        <v>67</v>
      </c>
      <c r="H92" s="4" t="s">
        <v>40</v>
      </c>
      <c r="I92" s="59">
        <f>I93</f>
        <v>31.3</v>
      </c>
      <c r="J92" s="90">
        <f t="shared" si="9"/>
        <v>0</v>
      </c>
      <c r="K92" s="90">
        <f>K93</f>
        <v>31.3</v>
      </c>
    </row>
    <row r="93" spans="1:11" ht="39" x14ac:dyDescent="0.25">
      <c r="A93" s="6" t="s">
        <v>148</v>
      </c>
      <c r="B93" s="2" t="s">
        <v>45</v>
      </c>
      <c r="C93" s="2" t="s">
        <v>59</v>
      </c>
      <c r="D93" s="2" t="s">
        <v>149</v>
      </c>
      <c r="E93" s="2" t="s">
        <v>42</v>
      </c>
      <c r="F93" s="2" t="s">
        <v>39</v>
      </c>
      <c r="G93" s="2" t="s">
        <v>67</v>
      </c>
      <c r="H93" s="2" t="s">
        <v>40</v>
      </c>
      <c r="I93" s="60">
        <f>I94</f>
        <v>31.3</v>
      </c>
      <c r="J93" s="91">
        <f t="shared" si="9"/>
        <v>0</v>
      </c>
      <c r="K93" s="91">
        <f>K94</f>
        <v>31.3</v>
      </c>
    </row>
    <row r="94" spans="1:11" x14ac:dyDescent="0.25">
      <c r="A94" s="6" t="s">
        <v>79</v>
      </c>
      <c r="B94" s="2" t="s">
        <v>45</v>
      </c>
      <c r="C94" s="2" t="s">
        <v>59</v>
      </c>
      <c r="D94" s="2" t="s">
        <v>149</v>
      </c>
      <c r="E94" s="2" t="s">
        <v>44</v>
      </c>
      <c r="F94" s="2" t="s">
        <v>39</v>
      </c>
      <c r="G94" s="2" t="s">
        <v>67</v>
      </c>
      <c r="H94" s="2" t="s">
        <v>40</v>
      </c>
      <c r="I94" s="60">
        <f>I95</f>
        <v>31.3</v>
      </c>
      <c r="J94" s="91">
        <f t="shared" si="9"/>
        <v>0</v>
      </c>
      <c r="K94" s="91">
        <f>K95</f>
        <v>31.3</v>
      </c>
    </row>
    <row r="95" spans="1:11" ht="26.25" x14ac:dyDescent="0.25">
      <c r="A95" s="6" t="s">
        <v>80</v>
      </c>
      <c r="B95" s="2" t="s">
        <v>45</v>
      </c>
      <c r="C95" s="2" t="s">
        <v>59</v>
      </c>
      <c r="D95" s="2" t="s">
        <v>149</v>
      </c>
      <c r="E95" s="2" t="s">
        <v>44</v>
      </c>
      <c r="F95" s="2" t="s">
        <v>41</v>
      </c>
      <c r="G95" s="2" t="s">
        <v>67</v>
      </c>
      <c r="H95" s="2" t="s">
        <v>40</v>
      </c>
      <c r="I95" s="60">
        <f>I96+I99</f>
        <v>31.3</v>
      </c>
      <c r="J95" s="91">
        <f t="shared" si="9"/>
        <v>0</v>
      </c>
      <c r="K95" s="91">
        <f>K96+K99</f>
        <v>31.3</v>
      </c>
    </row>
    <row r="96" spans="1:11" x14ac:dyDescent="0.25">
      <c r="A96" s="9" t="s">
        <v>198</v>
      </c>
      <c r="B96" s="2" t="s">
        <v>45</v>
      </c>
      <c r="C96" s="2" t="s">
        <v>59</v>
      </c>
      <c r="D96" s="2" t="s">
        <v>149</v>
      </c>
      <c r="E96" s="2" t="s">
        <v>44</v>
      </c>
      <c r="F96" s="2" t="s">
        <v>41</v>
      </c>
      <c r="G96" s="2" t="s">
        <v>81</v>
      </c>
      <c r="H96" s="2" t="s">
        <v>40</v>
      </c>
      <c r="I96" s="60">
        <f>I97</f>
        <v>25</v>
      </c>
      <c r="J96" s="91">
        <f t="shared" si="9"/>
        <v>0</v>
      </c>
      <c r="K96" s="91">
        <f>K97</f>
        <v>25</v>
      </c>
    </row>
    <row r="97" spans="1:11" ht="63.75" x14ac:dyDescent="0.25">
      <c r="A97" s="28" t="s">
        <v>101</v>
      </c>
      <c r="B97" s="2" t="s">
        <v>45</v>
      </c>
      <c r="C97" s="2" t="s">
        <v>59</v>
      </c>
      <c r="D97" s="2" t="s">
        <v>149</v>
      </c>
      <c r="E97" s="2" t="s">
        <v>44</v>
      </c>
      <c r="F97" s="2" t="s">
        <v>41</v>
      </c>
      <c r="G97" s="2" t="s">
        <v>81</v>
      </c>
      <c r="H97" s="2" t="s">
        <v>65</v>
      </c>
      <c r="I97" s="60">
        <f>I98</f>
        <v>25</v>
      </c>
      <c r="J97" s="91">
        <f t="shared" si="9"/>
        <v>0</v>
      </c>
      <c r="K97" s="91">
        <f>K98</f>
        <v>25</v>
      </c>
    </row>
    <row r="98" spans="1:11" x14ac:dyDescent="0.25">
      <c r="A98" s="36" t="s">
        <v>17</v>
      </c>
      <c r="B98" s="2" t="s">
        <v>45</v>
      </c>
      <c r="C98" s="2" t="s">
        <v>59</v>
      </c>
      <c r="D98" s="2" t="s">
        <v>149</v>
      </c>
      <c r="E98" s="2" t="s">
        <v>44</v>
      </c>
      <c r="F98" s="2" t="s">
        <v>41</v>
      </c>
      <c r="G98" s="2" t="s">
        <v>81</v>
      </c>
      <c r="H98" s="2" t="s">
        <v>66</v>
      </c>
      <c r="I98" s="60">
        <v>25</v>
      </c>
      <c r="J98" s="91">
        <f t="shared" si="9"/>
        <v>0</v>
      </c>
      <c r="K98" s="91">
        <v>25</v>
      </c>
    </row>
    <row r="99" spans="1:11" ht="26.25" x14ac:dyDescent="0.25">
      <c r="A99" s="38" t="s">
        <v>199</v>
      </c>
      <c r="B99" s="2" t="s">
        <v>45</v>
      </c>
      <c r="C99" s="2" t="s">
        <v>59</v>
      </c>
      <c r="D99" s="2" t="s">
        <v>149</v>
      </c>
      <c r="E99" s="2" t="s">
        <v>44</v>
      </c>
      <c r="F99" s="2" t="s">
        <v>41</v>
      </c>
      <c r="G99" s="2" t="s">
        <v>114</v>
      </c>
      <c r="H99" s="2" t="s">
        <v>40</v>
      </c>
      <c r="I99" s="60">
        <f>I100</f>
        <v>6.3</v>
      </c>
      <c r="J99" s="91">
        <f t="shared" si="9"/>
        <v>0</v>
      </c>
      <c r="K99" s="91">
        <f>K100</f>
        <v>6.3</v>
      </c>
    </row>
    <row r="100" spans="1:11" ht="63.75" x14ac:dyDescent="0.25">
      <c r="A100" s="28" t="s">
        <v>101</v>
      </c>
      <c r="B100" s="2" t="s">
        <v>45</v>
      </c>
      <c r="C100" s="2" t="s">
        <v>59</v>
      </c>
      <c r="D100" s="2" t="s">
        <v>149</v>
      </c>
      <c r="E100" s="2" t="s">
        <v>44</v>
      </c>
      <c r="F100" s="2" t="s">
        <v>41</v>
      </c>
      <c r="G100" s="2" t="s">
        <v>114</v>
      </c>
      <c r="H100" s="2" t="s">
        <v>65</v>
      </c>
      <c r="I100" s="60">
        <f>I101</f>
        <v>6.3</v>
      </c>
      <c r="J100" s="91">
        <f t="shared" si="9"/>
        <v>0</v>
      </c>
      <c r="K100" s="91">
        <f>K101</f>
        <v>6.3</v>
      </c>
    </row>
    <row r="101" spans="1:11" x14ac:dyDescent="0.25">
      <c r="A101" s="36" t="s">
        <v>17</v>
      </c>
      <c r="B101" s="2" t="s">
        <v>45</v>
      </c>
      <c r="C101" s="2" t="s">
        <v>59</v>
      </c>
      <c r="D101" s="2" t="s">
        <v>149</v>
      </c>
      <c r="E101" s="2" t="s">
        <v>44</v>
      </c>
      <c r="F101" s="2" t="s">
        <v>41</v>
      </c>
      <c r="G101" s="2" t="s">
        <v>114</v>
      </c>
      <c r="H101" s="2" t="s">
        <v>66</v>
      </c>
      <c r="I101" s="60">
        <v>6.3</v>
      </c>
      <c r="J101" s="91">
        <f t="shared" si="9"/>
        <v>0</v>
      </c>
      <c r="K101" s="91">
        <v>6.3</v>
      </c>
    </row>
    <row r="102" spans="1:11" x14ac:dyDescent="0.25">
      <c r="A102" s="24" t="s">
        <v>22</v>
      </c>
      <c r="B102" s="25" t="s">
        <v>43</v>
      </c>
      <c r="C102" s="25" t="s">
        <v>39</v>
      </c>
      <c r="D102" s="25" t="s">
        <v>39</v>
      </c>
      <c r="E102" s="25" t="s">
        <v>42</v>
      </c>
      <c r="F102" s="25" t="s">
        <v>39</v>
      </c>
      <c r="G102" s="25" t="s">
        <v>67</v>
      </c>
      <c r="H102" s="25" t="s">
        <v>40</v>
      </c>
      <c r="I102" s="58">
        <f>I103+I118+I132+I142</f>
        <v>16730.699999999997</v>
      </c>
      <c r="J102" s="90">
        <f t="shared" si="9"/>
        <v>4834.0000000000036</v>
      </c>
      <c r="K102" s="90">
        <f>K103+K118+K132+K142</f>
        <v>21564.7</v>
      </c>
    </row>
    <row r="103" spans="1:11" x14ac:dyDescent="0.25">
      <c r="A103" s="17" t="s">
        <v>23</v>
      </c>
      <c r="B103" s="4" t="s">
        <v>43</v>
      </c>
      <c r="C103" s="4" t="s">
        <v>38</v>
      </c>
      <c r="D103" s="4" t="s">
        <v>39</v>
      </c>
      <c r="E103" s="4" t="s">
        <v>42</v>
      </c>
      <c r="F103" s="4" t="s">
        <v>39</v>
      </c>
      <c r="G103" s="4" t="s">
        <v>67</v>
      </c>
      <c r="H103" s="4" t="s">
        <v>40</v>
      </c>
      <c r="I103" s="59">
        <f>I104</f>
        <v>3122.9</v>
      </c>
      <c r="J103" s="90">
        <f>K103-I103</f>
        <v>104.99999999999955</v>
      </c>
      <c r="K103" s="90">
        <f>K104</f>
        <v>3227.8999999999996</v>
      </c>
    </row>
    <row r="104" spans="1:11" ht="26.25" x14ac:dyDescent="0.25">
      <c r="A104" s="9" t="s">
        <v>155</v>
      </c>
      <c r="B104" s="2" t="s">
        <v>43</v>
      </c>
      <c r="C104" s="2" t="s">
        <v>38</v>
      </c>
      <c r="D104" s="2" t="s">
        <v>154</v>
      </c>
      <c r="E104" s="2" t="s">
        <v>42</v>
      </c>
      <c r="F104" s="2" t="s">
        <v>39</v>
      </c>
      <c r="G104" s="2" t="s">
        <v>67</v>
      </c>
      <c r="H104" s="2" t="s">
        <v>40</v>
      </c>
      <c r="I104" s="60">
        <f>I105+I112</f>
        <v>3122.9</v>
      </c>
      <c r="J104" s="91">
        <f t="shared" si="9"/>
        <v>104.99999999999955</v>
      </c>
      <c r="K104" s="91">
        <f>K105+K112</f>
        <v>3227.8999999999996</v>
      </c>
    </row>
    <row r="105" spans="1:11" ht="39" x14ac:dyDescent="0.25">
      <c r="A105" s="9" t="s">
        <v>90</v>
      </c>
      <c r="B105" s="2" t="s">
        <v>43</v>
      </c>
      <c r="C105" s="2" t="s">
        <v>38</v>
      </c>
      <c r="D105" s="2" t="s">
        <v>154</v>
      </c>
      <c r="E105" s="2" t="s">
        <v>42</v>
      </c>
      <c r="F105" s="2" t="s">
        <v>38</v>
      </c>
      <c r="G105" s="2" t="s">
        <v>67</v>
      </c>
      <c r="H105" s="2" t="s">
        <v>40</v>
      </c>
      <c r="I105" s="60">
        <f>I109+I106</f>
        <v>2655</v>
      </c>
      <c r="J105" s="91">
        <f t="shared" si="9"/>
        <v>-26.800000000000182</v>
      </c>
      <c r="K105" s="91">
        <f>K109+K106</f>
        <v>2628.2</v>
      </c>
    </row>
    <row r="106" spans="1:11" ht="26.25" x14ac:dyDescent="0.25">
      <c r="A106" s="9" t="s">
        <v>200</v>
      </c>
      <c r="B106" s="2" t="s">
        <v>43</v>
      </c>
      <c r="C106" s="2" t="s">
        <v>38</v>
      </c>
      <c r="D106" s="2" t="s">
        <v>154</v>
      </c>
      <c r="E106" s="2" t="s">
        <v>42</v>
      </c>
      <c r="F106" s="2" t="s">
        <v>38</v>
      </c>
      <c r="G106" s="42" t="s">
        <v>107</v>
      </c>
      <c r="H106" s="2" t="s">
        <v>40</v>
      </c>
      <c r="I106" s="60">
        <f>I107</f>
        <v>1425</v>
      </c>
      <c r="J106" s="91">
        <f t="shared" si="9"/>
        <v>0</v>
      </c>
      <c r="K106" s="91">
        <f>K107</f>
        <v>1425</v>
      </c>
    </row>
    <row r="107" spans="1:11" ht="63.75" x14ac:dyDescent="0.25">
      <c r="A107" s="28" t="s">
        <v>101</v>
      </c>
      <c r="B107" s="2" t="s">
        <v>43</v>
      </c>
      <c r="C107" s="2" t="s">
        <v>38</v>
      </c>
      <c r="D107" s="2" t="s">
        <v>154</v>
      </c>
      <c r="E107" s="2" t="s">
        <v>42</v>
      </c>
      <c r="F107" s="2" t="s">
        <v>38</v>
      </c>
      <c r="G107" s="42" t="s">
        <v>107</v>
      </c>
      <c r="H107" s="2" t="s">
        <v>65</v>
      </c>
      <c r="I107" s="60">
        <f>I108</f>
        <v>1425</v>
      </c>
      <c r="J107" s="91">
        <f t="shared" si="9"/>
        <v>0</v>
      </c>
      <c r="K107" s="91">
        <f>K108</f>
        <v>1425</v>
      </c>
    </row>
    <row r="108" spans="1:11" x14ac:dyDescent="0.25">
      <c r="A108" s="6" t="s">
        <v>17</v>
      </c>
      <c r="B108" s="2" t="s">
        <v>43</v>
      </c>
      <c r="C108" s="2" t="s">
        <v>38</v>
      </c>
      <c r="D108" s="2" t="s">
        <v>154</v>
      </c>
      <c r="E108" s="2" t="s">
        <v>42</v>
      </c>
      <c r="F108" s="2" t="s">
        <v>38</v>
      </c>
      <c r="G108" s="42" t="s">
        <v>107</v>
      </c>
      <c r="H108" s="2" t="s">
        <v>66</v>
      </c>
      <c r="I108" s="60">
        <v>1425</v>
      </c>
      <c r="J108" s="91">
        <f t="shared" si="9"/>
        <v>0</v>
      </c>
      <c r="K108" s="91">
        <v>1425</v>
      </c>
    </row>
    <row r="109" spans="1:11" ht="26.25" x14ac:dyDescent="0.25">
      <c r="A109" s="36" t="s">
        <v>156</v>
      </c>
      <c r="B109" s="2" t="s">
        <v>43</v>
      </c>
      <c r="C109" s="2" t="s">
        <v>38</v>
      </c>
      <c r="D109" s="2" t="s">
        <v>154</v>
      </c>
      <c r="E109" s="2" t="s">
        <v>42</v>
      </c>
      <c r="F109" s="2" t="s">
        <v>38</v>
      </c>
      <c r="G109" s="2" t="s">
        <v>120</v>
      </c>
      <c r="H109" s="2" t="s">
        <v>40</v>
      </c>
      <c r="I109" s="60">
        <f>I110</f>
        <v>1230</v>
      </c>
      <c r="J109" s="91">
        <f t="shared" si="9"/>
        <v>-26.799999999999955</v>
      </c>
      <c r="K109" s="91">
        <f>K110</f>
        <v>1203.2</v>
      </c>
    </row>
    <row r="110" spans="1:11" ht="63.75" x14ac:dyDescent="0.25">
      <c r="A110" s="28" t="s">
        <v>101</v>
      </c>
      <c r="B110" s="2" t="s">
        <v>43</v>
      </c>
      <c r="C110" s="2" t="s">
        <v>38</v>
      </c>
      <c r="D110" s="2" t="s">
        <v>154</v>
      </c>
      <c r="E110" s="2" t="s">
        <v>42</v>
      </c>
      <c r="F110" s="2" t="s">
        <v>38</v>
      </c>
      <c r="G110" s="2" t="s">
        <v>120</v>
      </c>
      <c r="H110" s="2" t="s">
        <v>65</v>
      </c>
      <c r="I110" s="60">
        <f>I111</f>
        <v>1230</v>
      </c>
      <c r="J110" s="91">
        <f t="shared" si="9"/>
        <v>-26.799999999999955</v>
      </c>
      <c r="K110" s="91">
        <f>K111</f>
        <v>1203.2</v>
      </c>
    </row>
    <row r="111" spans="1:11" x14ac:dyDescent="0.25">
      <c r="A111" s="6" t="s">
        <v>17</v>
      </c>
      <c r="B111" s="2" t="s">
        <v>43</v>
      </c>
      <c r="C111" s="2" t="s">
        <v>38</v>
      </c>
      <c r="D111" s="2" t="s">
        <v>154</v>
      </c>
      <c r="E111" s="2" t="s">
        <v>42</v>
      </c>
      <c r="F111" s="2" t="s">
        <v>38</v>
      </c>
      <c r="G111" s="2" t="s">
        <v>120</v>
      </c>
      <c r="H111" s="2" t="s">
        <v>66</v>
      </c>
      <c r="I111" s="60">
        <v>1230</v>
      </c>
      <c r="J111" s="91">
        <f t="shared" si="9"/>
        <v>-26.799999999999955</v>
      </c>
      <c r="K111" s="91">
        <f>1230-26.8</f>
        <v>1203.2</v>
      </c>
    </row>
    <row r="112" spans="1:11" x14ac:dyDescent="0.25">
      <c r="A112" s="38" t="s">
        <v>157</v>
      </c>
      <c r="B112" s="42" t="s">
        <v>43</v>
      </c>
      <c r="C112" s="42" t="s">
        <v>38</v>
      </c>
      <c r="D112" s="42" t="s">
        <v>154</v>
      </c>
      <c r="E112" s="42" t="s">
        <v>42</v>
      </c>
      <c r="F112" s="42" t="s">
        <v>41</v>
      </c>
      <c r="G112" s="42" t="s">
        <v>67</v>
      </c>
      <c r="H112" s="42" t="s">
        <v>40</v>
      </c>
      <c r="I112" s="60">
        <f>I113</f>
        <v>467.9</v>
      </c>
      <c r="J112" s="91">
        <f t="shared" si="9"/>
        <v>131.80000000000007</v>
      </c>
      <c r="K112" s="91">
        <f>K113+K116</f>
        <v>599.70000000000005</v>
      </c>
    </row>
    <row r="113" spans="1:11" ht="39" x14ac:dyDescent="0.25">
      <c r="A113" s="36" t="s">
        <v>124</v>
      </c>
      <c r="B113" s="42" t="s">
        <v>43</v>
      </c>
      <c r="C113" s="42" t="s">
        <v>38</v>
      </c>
      <c r="D113" s="42" t="s">
        <v>154</v>
      </c>
      <c r="E113" s="42" t="s">
        <v>42</v>
      </c>
      <c r="F113" s="42" t="s">
        <v>41</v>
      </c>
      <c r="G113" s="42" t="s">
        <v>77</v>
      </c>
      <c r="H113" s="42" t="s">
        <v>40</v>
      </c>
      <c r="I113" s="60">
        <f>I114</f>
        <v>467.9</v>
      </c>
      <c r="J113" s="91">
        <f t="shared" si="9"/>
        <v>26.800000000000011</v>
      </c>
      <c r="K113" s="91">
        <f>K114</f>
        <v>494.7</v>
      </c>
    </row>
    <row r="114" spans="1:11" ht="63.75" x14ac:dyDescent="0.25">
      <c r="A114" s="28" t="s">
        <v>101</v>
      </c>
      <c r="B114" s="42" t="s">
        <v>43</v>
      </c>
      <c r="C114" s="42" t="s">
        <v>38</v>
      </c>
      <c r="D114" s="42" t="s">
        <v>154</v>
      </c>
      <c r="E114" s="42" t="s">
        <v>42</v>
      </c>
      <c r="F114" s="42" t="s">
        <v>41</v>
      </c>
      <c r="G114" s="42" t="s">
        <v>77</v>
      </c>
      <c r="H114" s="42" t="s">
        <v>65</v>
      </c>
      <c r="I114" s="60">
        <f>I115</f>
        <v>467.9</v>
      </c>
      <c r="J114" s="91">
        <f t="shared" si="9"/>
        <v>26.800000000000011</v>
      </c>
      <c r="K114" s="91">
        <f>K115</f>
        <v>494.7</v>
      </c>
    </row>
    <row r="115" spans="1:11" x14ac:dyDescent="0.25">
      <c r="A115" s="36" t="s">
        <v>17</v>
      </c>
      <c r="B115" s="42" t="s">
        <v>43</v>
      </c>
      <c r="C115" s="42" t="s">
        <v>38</v>
      </c>
      <c r="D115" s="42" t="s">
        <v>154</v>
      </c>
      <c r="E115" s="42" t="s">
        <v>42</v>
      </c>
      <c r="F115" s="42" t="s">
        <v>41</v>
      </c>
      <c r="G115" s="42" t="s">
        <v>77</v>
      </c>
      <c r="H115" s="42" t="s">
        <v>66</v>
      </c>
      <c r="I115" s="60">
        <v>467.9</v>
      </c>
      <c r="J115" s="91">
        <f t="shared" si="9"/>
        <v>26.800000000000011</v>
      </c>
      <c r="K115" s="91">
        <f>467.9+27-0.2</f>
        <v>494.7</v>
      </c>
    </row>
    <row r="116" spans="1:11" ht="24.75" x14ac:dyDescent="0.25">
      <c r="A116" s="110" t="s">
        <v>291</v>
      </c>
      <c r="B116" s="172" t="s">
        <v>43</v>
      </c>
      <c r="C116" s="172" t="s">
        <v>38</v>
      </c>
      <c r="D116" s="172" t="s">
        <v>154</v>
      </c>
      <c r="E116" s="172" t="s">
        <v>42</v>
      </c>
      <c r="F116" s="172" t="s">
        <v>41</v>
      </c>
      <c r="G116" s="172" t="s">
        <v>107</v>
      </c>
      <c r="H116" s="169" t="s">
        <v>40</v>
      </c>
      <c r="I116" s="60">
        <v>0</v>
      </c>
      <c r="J116" s="91">
        <f t="shared" si="9"/>
        <v>105</v>
      </c>
      <c r="K116" s="91">
        <f>K117</f>
        <v>105</v>
      </c>
    </row>
    <row r="117" spans="1:11" x14ac:dyDescent="0.25">
      <c r="A117" s="113" t="s">
        <v>17</v>
      </c>
      <c r="B117" s="172" t="s">
        <v>43</v>
      </c>
      <c r="C117" s="172" t="s">
        <v>38</v>
      </c>
      <c r="D117" s="172" t="s">
        <v>154</v>
      </c>
      <c r="E117" s="172" t="s">
        <v>42</v>
      </c>
      <c r="F117" s="172" t="s">
        <v>41</v>
      </c>
      <c r="G117" s="172" t="s">
        <v>107</v>
      </c>
      <c r="H117" s="172" t="s">
        <v>66</v>
      </c>
      <c r="I117" s="60">
        <v>0</v>
      </c>
      <c r="J117" s="91">
        <f t="shared" si="9"/>
        <v>105</v>
      </c>
      <c r="K117" s="91">
        <v>105</v>
      </c>
    </row>
    <row r="118" spans="1:11" x14ac:dyDescent="0.25">
      <c r="A118" s="7" t="s">
        <v>132</v>
      </c>
      <c r="B118" s="4" t="s">
        <v>43</v>
      </c>
      <c r="C118" s="4" t="s">
        <v>46</v>
      </c>
      <c r="D118" s="4" t="s">
        <v>39</v>
      </c>
      <c r="E118" s="4" t="s">
        <v>42</v>
      </c>
      <c r="F118" s="4" t="s">
        <v>39</v>
      </c>
      <c r="G118" s="4" t="s">
        <v>67</v>
      </c>
      <c r="H118" s="4" t="s">
        <v>40</v>
      </c>
      <c r="I118" s="59">
        <f>I119</f>
        <v>12263.5</v>
      </c>
      <c r="J118" s="90">
        <f t="shared" si="9"/>
        <v>4721</v>
      </c>
      <c r="K118" s="90">
        <f>K119</f>
        <v>16984.5</v>
      </c>
    </row>
    <row r="119" spans="1:11" ht="26.25" x14ac:dyDescent="0.25">
      <c r="A119" s="7" t="s">
        <v>158</v>
      </c>
      <c r="B119" s="82" t="s">
        <v>43</v>
      </c>
      <c r="C119" s="82" t="s">
        <v>46</v>
      </c>
      <c r="D119" s="82" t="s">
        <v>159</v>
      </c>
      <c r="E119" s="82" t="s">
        <v>42</v>
      </c>
      <c r="F119" s="82" t="s">
        <v>39</v>
      </c>
      <c r="G119" s="82" t="s">
        <v>67</v>
      </c>
      <c r="H119" s="4" t="s">
        <v>40</v>
      </c>
      <c r="I119" s="59">
        <f>I128+I120</f>
        <v>12263.5</v>
      </c>
      <c r="J119" s="90">
        <f t="shared" si="9"/>
        <v>4721</v>
      </c>
      <c r="K119" s="90">
        <f>K128+K120</f>
        <v>16984.5</v>
      </c>
    </row>
    <row r="120" spans="1:11" ht="39" x14ac:dyDescent="0.25">
      <c r="A120" s="6" t="s">
        <v>189</v>
      </c>
      <c r="B120" s="37" t="s">
        <v>43</v>
      </c>
      <c r="C120" s="37" t="s">
        <v>46</v>
      </c>
      <c r="D120" s="37" t="s">
        <v>159</v>
      </c>
      <c r="E120" s="37" t="s">
        <v>42</v>
      </c>
      <c r="F120" s="37" t="s">
        <v>38</v>
      </c>
      <c r="G120" s="37" t="s">
        <v>67</v>
      </c>
      <c r="H120" s="2" t="s">
        <v>40</v>
      </c>
      <c r="I120" s="60">
        <f>I121+I124+I126</f>
        <v>110</v>
      </c>
      <c r="J120" s="91">
        <f t="shared" si="9"/>
        <v>7425</v>
      </c>
      <c r="K120" s="91">
        <f>K121+K124+K126</f>
        <v>7535</v>
      </c>
    </row>
    <row r="121" spans="1:11" ht="39" x14ac:dyDescent="0.25">
      <c r="A121" s="6" t="s">
        <v>191</v>
      </c>
      <c r="B121" s="37" t="s">
        <v>43</v>
      </c>
      <c r="C121" s="37" t="s">
        <v>46</v>
      </c>
      <c r="D121" s="37" t="s">
        <v>159</v>
      </c>
      <c r="E121" s="37" t="s">
        <v>42</v>
      </c>
      <c r="F121" s="37" t="s">
        <v>38</v>
      </c>
      <c r="G121" s="37" t="s">
        <v>190</v>
      </c>
      <c r="H121" s="2" t="s">
        <v>40</v>
      </c>
      <c r="I121" s="60">
        <f>I122</f>
        <v>110</v>
      </c>
      <c r="J121" s="91">
        <f t="shared" si="9"/>
        <v>964.40000000000009</v>
      </c>
      <c r="K121" s="91">
        <f>K122</f>
        <v>1074.4000000000001</v>
      </c>
    </row>
    <row r="122" spans="1:11" ht="25.5" x14ac:dyDescent="0.25">
      <c r="A122" s="28" t="s">
        <v>102</v>
      </c>
      <c r="B122" s="20" t="s">
        <v>43</v>
      </c>
      <c r="C122" s="20" t="s">
        <v>46</v>
      </c>
      <c r="D122" s="37" t="s">
        <v>159</v>
      </c>
      <c r="E122" s="20" t="s">
        <v>42</v>
      </c>
      <c r="F122" s="20" t="s">
        <v>38</v>
      </c>
      <c r="G122" s="37" t="s">
        <v>190</v>
      </c>
      <c r="H122" s="20" t="s">
        <v>51</v>
      </c>
      <c r="I122" s="62">
        <f>I123</f>
        <v>110</v>
      </c>
      <c r="J122" s="91">
        <f t="shared" si="9"/>
        <v>964.40000000000009</v>
      </c>
      <c r="K122" s="91">
        <f>K123</f>
        <v>1074.4000000000001</v>
      </c>
    </row>
    <row r="123" spans="1:11" ht="26.25" x14ac:dyDescent="0.25">
      <c r="A123" s="6" t="s">
        <v>64</v>
      </c>
      <c r="B123" s="2" t="s">
        <v>43</v>
      </c>
      <c r="C123" s="2" t="s">
        <v>46</v>
      </c>
      <c r="D123" s="37" t="s">
        <v>159</v>
      </c>
      <c r="E123" s="20" t="s">
        <v>42</v>
      </c>
      <c r="F123" s="20" t="s">
        <v>38</v>
      </c>
      <c r="G123" s="37" t="s">
        <v>190</v>
      </c>
      <c r="H123" s="20" t="s">
        <v>52</v>
      </c>
      <c r="I123" s="62">
        <v>110</v>
      </c>
      <c r="J123" s="91">
        <f t="shared" si="9"/>
        <v>964.40000000000009</v>
      </c>
      <c r="K123" s="91">
        <f>1074.4</f>
        <v>1074.4000000000001</v>
      </c>
    </row>
    <row r="124" spans="1:11" ht="36.75" x14ac:dyDescent="0.25">
      <c r="A124" s="109" t="s">
        <v>294</v>
      </c>
      <c r="B124" s="168" t="s">
        <v>43</v>
      </c>
      <c r="C124" s="168" t="s">
        <v>46</v>
      </c>
      <c r="D124" s="168" t="s">
        <v>159</v>
      </c>
      <c r="E124" s="168" t="s">
        <v>42</v>
      </c>
      <c r="F124" s="168" t="s">
        <v>38</v>
      </c>
      <c r="G124" s="168" t="s">
        <v>293</v>
      </c>
      <c r="H124" s="168" t="s">
        <v>40</v>
      </c>
      <c r="I124" s="62">
        <v>0</v>
      </c>
      <c r="J124" s="91">
        <f t="shared" si="9"/>
        <v>119.4</v>
      </c>
      <c r="K124" s="91">
        <f>K125</f>
        <v>119.4</v>
      </c>
    </row>
    <row r="125" spans="1:11" ht="24.75" x14ac:dyDescent="0.25">
      <c r="A125" s="113" t="s">
        <v>64</v>
      </c>
      <c r="B125" s="2" t="s">
        <v>43</v>
      </c>
      <c r="C125" s="2" t="s">
        <v>46</v>
      </c>
      <c r="D125" s="37" t="s">
        <v>159</v>
      </c>
      <c r="E125" s="20" t="s">
        <v>42</v>
      </c>
      <c r="F125" s="20" t="s">
        <v>38</v>
      </c>
      <c r="G125" s="168" t="s">
        <v>293</v>
      </c>
      <c r="H125" s="168" t="s">
        <v>52</v>
      </c>
      <c r="I125" s="62">
        <v>0</v>
      </c>
      <c r="J125" s="91">
        <f t="shared" si="9"/>
        <v>119.4</v>
      </c>
      <c r="K125" s="91">
        <v>119.4</v>
      </c>
    </row>
    <row r="126" spans="1:11" x14ac:dyDescent="0.25">
      <c r="A126" s="113" t="s">
        <v>299</v>
      </c>
      <c r="B126" s="37" t="s">
        <v>43</v>
      </c>
      <c r="C126" s="37" t="s">
        <v>46</v>
      </c>
      <c r="D126" s="37" t="s">
        <v>159</v>
      </c>
      <c r="E126" s="37" t="s">
        <v>42</v>
      </c>
      <c r="F126" s="37" t="s">
        <v>38</v>
      </c>
      <c r="G126" s="168" t="s">
        <v>77</v>
      </c>
      <c r="H126" s="168" t="s">
        <v>40</v>
      </c>
      <c r="I126" s="62">
        <f>I127</f>
        <v>0</v>
      </c>
      <c r="J126" s="91">
        <f t="shared" si="9"/>
        <v>6341.2</v>
      </c>
      <c r="K126" s="62">
        <f t="shared" ref="K126" si="12">K127</f>
        <v>6341.2</v>
      </c>
    </row>
    <row r="127" spans="1:11" ht="26.25" x14ac:dyDescent="0.25">
      <c r="A127" s="6" t="s">
        <v>64</v>
      </c>
      <c r="B127" s="37" t="s">
        <v>43</v>
      </c>
      <c r="C127" s="37" t="s">
        <v>46</v>
      </c>
      <c r="D127" s="37" t="s">
        <v>159</v>
      </c>
      <c r="E127" s="37" t="s">
        <v>42</v>
      </c>
      <c r="F127" s="37" t="s">
        <v>38</v>
      </c>
      <c r="G127" s="168" t="s">
        <v>77</v>
      </c>
      <c r="H127" s="168" t="s">
        <v>52</v>
      </c>
      <c r="I127" s="62">
        <v>0</v>
      </c>
      <c r="J127" s="91">
        <f t="shared" si="9"/>
        <v>6341.2</v>
      </c>
      <c r="K127" s="91">
        <v>6341.2</v>
      </c>
    </row>
    <row r="128" spans="1:11" ht="26.25" x14ac:dyDescent="0.25">
      <c r="A128" s="6" t="s">
        <v>91</v>
      </c>
      <c r="B128" s="37" t="s">
        <v>43</v>
      </c>
      <c r="C128" s="37" t="s">
        <v>46</v>
      </c>
      <c r="D128" s="37" t="s">
        <v>159</v>
      </c>
      <c r="E128" s="37" t="s">
        <v>42</v>
      </c>
      <c r="F128" s="37" t="s">
        <v>41</v>
      </c>
      <c r="G128" s="37" t="s">
        <v>67</v>
      </c>
      <c r="H128" s="20" t="s">
        <v>40</v>
      </c>
      <c r="I128" s="62">
        <f>I129</f>
        <v>12153.5</v>
      </c>
      <c r="J128" s="91">
        <f t="shared" si="9"/>
        <v>-2704</v>
      </c>
      <c r="K128" s="91">
        <f>K129</f>
        <v>9449.5</v>
      </c>
    </row>
    <row r="129" spans="1:11" ht="39" x14ac:dyDescent="0.25">
      <c r="A129" s="36" t="s">
        <v>124</v>
      </c>
      <c r="B129" s="37" t="s">
        <v>43</v>
      </c>
      <c r="C129" s="37" t="s">
        <v>46</v>
      </c>
      <c r="D129" s="37" t="s">
        <v>159</v>
      </c>
      <c r="E129" s="37" t="s">
        <v>42</v>
      </c>
      <c r="F129" s="37" t="s">
        <v>41</v>
      </c>
      <c r="G129" s="37" t="s">
        <v>77</v>
      </c>
      <c r="H129" s="20" t="s">
        <v>40</v>
      </c>
      <c r="I129" s="62">
        <f t="shared" ref="I129:K129" si="13">I130</f>
        <v>12153.5</v>
      </c>
      <c r="J129" s="91">
        <f t="shared" si="9"/>
        <v>-2704</v>
      </c>
      <c r="K129" s="91">
        <f t="shared" si="13"/>
        <v>9449.5</v>
      </c>
    </row>
    <row r="130" spans="1:11" ht="25.5" x14ac:dyDescent="0.25">
      <c r="A130" s="28" t="s">
        <v>102</v>
      </c>
      <c r="B130" s="20" t="s">
        <v>43</v>
      </c>
      <c r="C130" s="20" t="s">
        <v>46</v>
      </c>
      <c r="D130" s="37" t="s">
        <v>159</v>
      </c>
      <c r="E130" s="20" t="s">
        <v>42</v>
      </c>
      <c r="F130" s="20" t="s">
        <v>41</v>
      </c>
      <c r="G130" s="20" t="s">
        <v>77</v>
      </c>
      <c r="H130" s="20" t="s">
        <v>51</v>
      </c>
      <c r="I130" s="62">
        <f>I131</f>
        <v>12153.5</v>
      </c>
      <c r="J130" s="91">
        <f t="shared" si="9"/>
        <v>-2704</v>
      </c>
      <c r="K130" s="91">
        <f>K131</f>
        <v>9449.5</v>
      </c>
    </row>
    <row r="131" spans="1:11" ht="26.25" x14ac:dyDescent="0.25">
      <c r="A131" s="6" t="s">
        <v>64</v>
      </c>
      <c r="B131" s="2" t="s">
        <v>43</v>
      </c>
      <c r="C131" s="2" t="s">
        <v>46</v>
      </c>
      <c r="D131" s="37" t="s">
        <v>159</v>
      </c>
      <c r="E131" s="20" t="s">
        <v>42</v>
      </c>
      <c r="F131" s="20" t="s">
        <v>41</v>
      </c>
      <c r="G131" s="20" t="s">
        <v>77</v>
      </c>
      <c r="H131" s="20" t="s">
        <v>52</v>
      </c>
      <c r="I131" s="62">
        <f>9769.3+2384.2</f>
        <v>12153.5</v>
      </c>
      <c r="J131" s="91">
        <f t="shared" si="9"/>
        <v>-2704</v>
      </c>
      <c r="K131" s="91">
        <f>8177.6+1271.9</f>
        <v>9449.5</v>
      </c>
    </row>
    <row r="132" spans="1:11" x14ac:dyDescent="0.25">
      <c r="A132" s="10" t="s">
        <v>24</v>
      </c>
      <c r="B132" s="4" t="s">
        <v>43</v>
      </c>
      <c r="C132" s="4" t="s">
        <v>78</v>
      </c>
      <c r="D132" s="4" t="s">
        <v>39</v>
      </c>
      <c r="E132" s="4" t="s">
        <v>42</v>
      </c>
      <c r="F132" s="4" t="s">
        <v>39</v>
      </c>
      <c r="G132" s="4" t="s">
        <v>67</v>
      </c>
      <c r="H132" s="4" t="s">
        <v>40</v>
      </c>
      <c r="I132" s="59">
        <f>I133</f>
        <v>179.8</v>
      </c>
      <c r="J132" s="90">
        <f t="shared" si="9"/>
        <v>8</v>
      </c>
      <c r="K132" s="90">
        <f>K133</f>
        <v>187.8</v>
      </c>
    </row>
    <row r="133" spans="1:11" ht="39" x14ac:dyDescent="0.25">
      <c r="A133" s="48" t="s">
        <v>139</v>
      </c>
      <c r="B133" s="42" t="s">
        <v>43</v>
      </c>
      <c r="C133" s="42" t="s">
        <v>78</v>
      </c>
      <c r="D133" s="42" t="s">
        <v>140</v>
      </c>
      <c r="E133" s="42" t="s">
        <v>42</v>
      </c>
      <c r="F133" s="42" t="s">
        <v>39</v>
      </c>
      <c r="G133" s="42" t="s">
        <v>67</v>
      </c>
      <c r="H133" s="2" t="s">
        <v>40</v>
      </c>
      <c r="I133" s="60">
        <f>I134+I138</f>
        <v>179.8</v>
      </c>
      <c r="J133" s="91">
        <f t="shared" si="9"/>
        <v>8</v>
      </c>
      <c r="K133" s="91">
        <f>K134+K138</f>
        <v>187.8</v>
      </c>
    </row>
    <row r="134" spans="1:11" ht="39" x14ac:dyDescent="0.25">
      <c r="A134" s="27" t="s">
        <v>113</v>
      </c>
      <c r="B134" s="42" t="s">
        <v>43</v>
      </c>
      <c r="C134" s="42" t="s">
        <v>78</v>
      </c>
      <c r="D134" s="42" t="s">
        <v>140</v>
      </c>
      <c r="E134" s="42" t="s">
        <v>42</v>
      </c>
      <c r="F134" s="42" t="s">
        <v>38</v>
      </c>
      <c r="G134" s="42" t="s">
        <v>67</v>
      </c>
      <c r="H134" s="2" t="s">
        <v>40</v>
      </c>
      <c r="I134" s="60">
        <f t="shared" ref="I134:K134" si="14">I135</f>
        <v>13</v>
      </c>
      <c r="J134" s="91">
        <f t="shared" si="9"/>
        <v>0</v>
      </c>
      <c r="K134" s="91">
        <f t="shared" si="14"/>
        <v>13</v>
      </c>
    </row>
    <row r="135" spans="1:11" x14ac:dyDescent="0.25">
      <c r="A135" s="11" t="s">
        <v>25</v>
      </c>
      <c r="B135" s="42" t="s">
        <v>43</v>
      </c>
      <c r="C135" s="42" t="s">
        <v>78</v>
      </c>
      <c r="D135" s="42" t="s">
        <v>140</v>
      </c>
      <c r="E135" s="42" t="s">
        <v>42</v>
      </c>
      <c r="F135" s="42" t="s">
        <v>38</v>
      </c>
      <c r="G135" s="42" t="s">
        <v>92</v>
      </c>
      <c r="H135" s="2" t="s">
        <v>40</v>
      </c>
      <c r="I135" s="60">
        <f>I136</f>
        <v>13</v>
      </c>
      <c r="J135" s="91">
        <f t="shared" si="9"/>
        <v>0</v>
      </c>
      <c r="K135" s="91">
        <f>K136</f>
        <v>13</v>
      </c>
    </row>
    <row r="136" spans="1:11" ht="25.5" x14ac:dyDescent="0.25">
      <c r="A136" s="28" t="s">
        <v>102</v>
      </c>
      <c r="B136" s="42" t="s">
        <v>43</v>
      </c>
      <c r="C136" s="42" t="s">
        <v>78</v>
      </c>
      <c r="D136" s="42" t="s">
        <v>140</v>
      </c>
      <c r="E136" s="42" t="s">
        <v>42</v>
      </c>
      <c r="F136" s="42" t="s">
        <v>38</v>
      </c>
      <c r="G136" s="2" t="s">
        <v>92</v>
      </c>
      <c r="H136" s="2" t="s">
        <v>51</v>
      </c>
      <c r="I136" s="60">
        <f>I137</f>
        <v>13</v>
      </c>
      <c r="J136" s="91">
        <f t="shared" si="9"/>
        <v>0</v>
      </c>
      <c r="K136" s="91">
        <f>K137</f>
        <v>13</v>
      </c>
    </row>
    <row r="137" spans="1:11" ht="25.5" x14ac:dyDescent="0.25">
      <c r="A137" s="11" t="s">
        <v>64</v>
      </c>
      <c r="B137" s="42" t="s">
        <v>43</v>
      </c>
      <c r="C137" s="42" t="s">
        <v>78</v>
      </c>
      <c r="D137" s="42" t="s">
        <v>140</v>
      </c>
      <c r="E137" s="42" t="s">
        <v>42</v>
      </c>
      <c r="F137" s="42" t="s">
        <v>38</v>
      </c>
      <c r="G137" s="2" t="s">
        <v>92</v>
      </c>
      <c r="H137" s="2" t="s">
        <v>52</v>
      </c>
      <c r="I137" s="60">
        <v>13</v>
      </c>
      <c r="J137" s="91">
        <f t="shared" si="9"/>
        <v>0</v>
      </c>
      <c r="K137" s="91">
        <v>13</v>
      </c>
    </row>
    <row r="138" spans="1:11" ht="51.75" x14ac:dyDescent="0.25">
      <c r="A138" s="36" t="s">
        <v>115</v>
      </c>
      <c r="B138" s="42" t="s">
        <v>43</v>
      </c>
      <c r="C138" s="42" t="s">
        <v>78</v>
      </c>
      <c r="D138" s="42" t="s">
        <v>140</v>
      </c>
      <c r="E138" s="42" t="s">
        <v>42</v>
      </c>
      <c r="F138" s="42" t="s">
        <v>41</v>
      </c>
      <c r="G138" s="42" t="s">
        <v>67</v>
      </c>
      <c r="H138" s="2" t="s">
        <v>40</v>
      </c>
      <c r="I138" s="60">
        <f t="shared" ref="I138:K139" si="15">I139</f>
        <v>166.8</v>
      </c>
      <c r="J138" s="91">
        <f t="shared" si="9"/>
        <v>8</v>
      </c>
      <c r="K138" s="91">
        <f>K139</f>
        <v>174.8</v>
      </c>
    </row>
    <row r="139" spans="1:11" x14ac:dyDescent="0.25">
      <c r="A139" s="11" t="s">
        <v>25</v>
      </c>
      <c r="B139" s="42" t="s">
        <v>43</v>
      </c>
      <c r="C139" s="42" t="s">
        <v>78</v>
      </c>
      <c r="D139" s="42" t="s">
        <v>140</v>
      </c>
      <c r="E139" s="42" t="s">
        <v>42</v>
      </c>
      <c r="F139" s="42" t="s">
        <v>41</v>
      </c>
      <c r="G139" s="42" t="s">
        <v>92</v>
      </c>
      <c r="H139" s="2" t="s">
        <v>40</v>
      </c>
      <c r="I139" s="60">
        <f t="shared" si="15"/>
        <v>166.8</v>
      </c>
      <c r="J139" s="91">
        <f t="shared" si="9"/>
        <v>8</v>
      </c>
      <c r="K139" s="91">
        <f t="shared" si="15"/>
        <v>174.8</v>
      </c>
    </row>
    <row r="140" spans="1:11" ht="25.5" x14ac:dyDescent="0.25">
      <c r="A140" s="28" t="s">
        <v>102</v>
      </c>
      <c r="B140" s="42" t="s">
        <v>43</v>
      </c>
      <c r="C140" s="42" t="s">
        <v>78</v>
      </c>
      <c r="D140" s="42" t="s">
        <v>140</v>
      </c>
      <c r="E140" s="42" t="s">
        <v>42</v>
      </c>
      <c r="F140" s="42" t="s">
        <v>41</v>
      </c>
      <c r="G140" s="2" t="s">
        <v>92</v>
      </c>
      <c r="H140" s="2" t="s">
        <v>51</v>
      </c>
      <c r="I140" s="60">
        <f>I141</f>
        <v>166.8</v>
      </c>
      <c r="J140" s="91">
        <f t="shared" si="9"/>
        <v>8</v>
      </c>
      <c r="K140" s="91">
        <f>K141</f>
        <v>174.8</v>
      </c>
    </row>
    <row r="141" spans="1:11" ht="25.5" x14ac:dyDescent="0.25">
      <c r="A141" s="11" t="s">
        <v>64</v>
      </c>
      <c r="B141" s="42" t="s">
        <v>43</v>
      </c>
      <c r="C141" s="42" t="s">
        <v>78</v>
      </c>
      <c r="D141" s="42" t="s">
        <v>140</v>
      </c>
      <c r="E141" s="42" t="s">
        <v>42</v>
      </c>
      <c r="F141" s="42" t="s">
        <v>41</v>
      </c>
      <c r="G141" s="2" t="s">
        <v>92</v>
      </c>
      <c r="H141" s="2" t="s">
        <v>52</v>
      </c>
      <c r="I141" s="60">
        <v>166.8</v>
      </c>
      <c r="J141" s="91">
        <f t="shared" si="9"/>
        <v>8</v>
      </c>
      <c r="K141" s="91">
        <f>166.8+8</f>
        <v>174.8</v>
      </c>
    </row>
    <row r="142" spans="1:11" x14ac:dyDescent="0.25">
      <c r="A142" s="41" t="s">
        <v>122</v>
      </c>
      <c r="B142" s="4" t="s">
        <v>43</v>
      </c>
      <c r="C142" s="4" t="s">
        <v>121</v>
      </c>
      <c r="D142" s="4" t="s">
        <v>39</v>
      </c>
      <c r="E142" s="4" t="s">
        <v>42</v>
      </c>
      <c r="F142" s="4" t="s">
        <v>39</v>
      </c>
      <c r="G142" s="4" t="s">
        <v>67</v>
      </c>
      <c r="H142" s="4" t="s">
        <v>40</v>
      </c>
      <c r="I142" s="59">
        <f>I143+I148</f>
        <v>1164.5</v>
      </c>
      <c r="J142" s="90">
        <f t="shared" si="9"/>
        <v>0</v>
      </c>
      <c r="K142" s="90">
        <f>K143+K148</f>
        <v>1164.5</v>
      </c>
    </row>
    <row r="143" spans="1:11" ht="51.75" x14ac:dyDescent="0.25">
      <c r="A143" s="36" t="s">
        <v>146</v>
      </c>
      <c r="B143" s="2" t="s">
        <v>43</v>
      </c>
      <c r="C143" s="2" t="s">
        <v>121</v>
      </c>
      <c r="D143" s="2" t="s">
        <v>145</v>
      </c>
      <c r="E143" s="2" t="s">
        <v>42</v>
      </c>
      <c r="F143" s="2" t="s">
        <v>39</v>
      </c>
      <c r="G143" s="2" t="s">
        <v>67</v>
      </c>
      <c r="H143" s="2" t="s">
        <v>40</v>
      </c>
      <c r="I143" s="60">
        <f t="shared" ref="I143:K144" si="16">I144</f>
        <v>14.5</v>
      </c>
      <c r="J143" s="91">
        <f t="shared" si="9"/>
        <v>0</v>
      </c>
      <c r="K143" s="91">
        <f t="shared" si="16"/>
        <v>14.5</v>
      </c>
    </row>
    <row r="144" spans="1:11" ht="26.25" x14ac:dyDescent="0.25">
      <c r="A144" s="36" t="s">
        <v>147</v>
      </c>
      <c r="B144" s="2" t="s">
        <v>43</v>
      </c>
      <c r="C144" s="2" t="s">
        <v>121</v>
      </c>
      <c r="D144" s="2" t="s">
        <v>145</v>
      </c>
      <c r="E144" s="2" t="s">
        <v>42</v>
      </c>
      <c r="F144" s="2" t="s">
        <v>41</v>
      </c>
      <c r="G144" s="2" t="s">
        <v>67</v>
      </c>
      <c r="H144" s="2" t="s">
        <v>40</v>
      </c>
      <c r="I144" s="60">
        <f t="shared" si="16"/>
        <v>14.5</v>
      </c>
      <c r="J144" s="91">
        <f t="shared" si="9"/>
        <v>0</v>
      </c>
      <c r="K144" s="91">
        <f t="shared" si="16"/>
        <v>14.5</v>
      </c>
    </row>
    <row r="145" spans="1:11" ht="51.75" x14ac:dyDescent="0.25">
      <c r="A145" s="36" t="s">
        <v>194</v>
      </c>
      <c r="B145" s="2" t="s">
        <v>43</v>
      </c>
      <c r="C145" s="2" t="s">
        <v>121</v>
      </c>
      <c r="D145" s="2" t="s">
        <v>145</v>
      </c>
      <c r="E145" s="2" t="s">
        <v>42</v>
      </c>
      <c r="F145" s="2" t="s">
        <v>41</v>
      </c>
      <c r="G145" s="2" t="s">
        <v>111</v>
      </c>
      <c r="H145" s="2" t="s">
        <v>40</v>
      </c>
      <c r="I145" s="60">
        <f>I146</f>
        <v>14.5</v>
      </c>
      <c r="J145" s="91">
        <f t="shared" si="9"/>
        <v>0</v>
      </c>
      <c r="K145" s="91">
        <f>K146</f>
        <v>14.5</v>
      </c>
    </row>
    <row r="146" spans="1:11" x14ac:dyDescent="0.25">
      <c r="A146" s="36" t="s">
        <v>34</v>
      </c>
      <c r="B146" s="2" t="s">
        <v>43</v>
      </c>
      <c r="C146" s="2" t="s">
        <v>121</v>
      </c>
      <c r="D146" s="2" t="s">
        <v>145</v>
      </c>
      <c r="E146" s="2" t="s">
        <v>42</v>
      </c>
      <c r="F146" s="2" t="s">
        <v>41</v>
      </c>
      <c r="G146" s="2" t="s">
        <v>111</v>
      </c>
      <c r="H146" s="2" t="s">
        <v>98</v>
      </c>
      <c r="I146" s="60">
        <f>I147</f>
        <v>14.5</v>
      </c>
      <c r="J146" s="91">
        <f t="shared" si="9"/>
        <v>0</v>
      </c>
      <c r="K146" s="91">
        <f>K147</f>
        <v>14.5</v>
      </c>
    </row>
    <row r="147" spans="1:11" x14ac:dyDescent="0.25">
      <c r="A147" s="40" t="s">
        <v>61</v>
      </c>
      <c r="B147" s="2" t="s">
        <v>43</v>
      </c>
      <c r="C147" s="2" t="s">
        <v>121</v>
      </c>
      <c r="D147" s="2" t="s">
        <v>145</v>
      </c>
      <c r="E147" s="2" t="s">
        <v>42</v>
      </c>
      <c r="F147" s="2" t="s">
        <v>41</v>
      </c>
      <c r="G147" s="2" t="s">
        <v>111</v>
      </c>
      <c r="H147" s="2" t="s">
        <v>99</v>
      </c>
      <c r="I147" s="60">
        <v>14.5</v>
      </c>
      <c r="J147" s="91">
        <f t="shared" si="9"/>
        <v>0</v>
      </c>
      <c r="K147" s="91">
        <v>14.5</v>
      </c>
    </row>
    <row r="148" spans="1:11" ht="39" x14ac:dyDescent="0.25">
      <c r="A148" s="36" t="s">
        <v>160</v>
      </c>
      <c r="B148" s="43" t="s">
        <v>43</v>
      </c>
      <c r="C148" s="43" t="s">
        <v>121</v>
      </c>
      <c r="D148" s="43" t="s">
        <v>161</v>
      </c>
      <c r="E148" s="43" t="s">
        <v>42</v>
      </c>
      <c r="F148" s="43" t="s">
        <v>39</v>
      </c>
      <c r="G148" s="43" t="s">
        <v>67</v>
      </c>
      <c r="H148" s="43" t="s">
        <v>40</v>
      </c>
      <c r="I148" s="60">
        <f>I149</f>
        <v>1150</v>
      </c>
      <c r="J148" s="91">
        <f t="shared" si="9"/>
        <v>0</v>
      </c>
      <c r="K148" s="91">
        <f>K149</f>
        <v>1150</v>
      </c>
    </row>
    <row r="149" spans="1:11" ht="39" x14ac:dyDescent="0.25">
      <c r="A149" s="36" t="s">
        <v>96</v>
      </c>
      <c r="B149" s="43" t="s">
        <v>43</v>
      </c>
      <c r="C149" s="43" t="s">
        <v>121</v>
      </c>
      <c r="D149" s="43" t="s">
        <v>161</v>
      </c>
      <c r="E149" s="43" t="s">
        <v>42</v>
      </c>
      <c r="F149" s="43" t="s">
        <v>38</v>
      </c>
      <c r="G149" s="43" t="s">
        <v>67</v>
      </c>
      <c r="H149" s="43" t="s">
        <v>40</v>
      </c>
      <c r="I149" s="60">
        <f>I150</f>
        <v>1150</v>
      </c>
      <c r="J149" s="91">
        <f t="shared" si="9"/>
        <v>0</v>
      </c>
      <c r="K149" s="91">
        <f>K150</f>
        <v>1150</v>
      </c>
    </row>
    <row r="150" spans="1:11" ht="27" customHeight="1" x14ac:dyDescent="0.25">
      <c r="A150" s="14" t="s">
        <v>124</v>
      </c>
      <c r="B150" s="43" t="s">
        <v>43</v>
      </c>
      <c r="C150" s="43" t="s">
        <v>121</v>
      </c>
      <c r="D150" s="43" t="s">
        <v>161</v>
      </c>
      <c r="E150" s="43" t="s">
        <v>42</v>
      </c>
      <c r="F150" s="43" t="s">
        <v>38</v>
      </c>
      <c r="G150" s="43" t="s">
        <v>77</v>
      </c>
      <c r="H150" s="43" t="s">
        <v>40</v>
      </c>
      <c r="I150" s="60">
        <f>I151</f>
        <v>1150</v>
      </c>
      <c r="J150" s="91">
        <f t="shared" si="9"/>
        <v>0</v>
      </c>
      <c r="K150" s="91">
        <f>K151</f>
        <v>1150</v>
      </c>
    </row>
    <row r="151" spans="1:11" ht="25.5" x14ac:dyDescent="0.25">
      <c r="A151" s="28" t="s">
        <v>102</v>
      </c>
      <c r="B151" s="43" t="s">
        <v>43</v>
      </c>
      <c r="C151" s="43" t="s">
        <v>121</v>
      </c>
      <c r="D151" s="43" t="s">
        <v>161</v>
      </c>
      <c r="E151" s="43" t="s">
        <v>42</v>
      </c>
      <c r="F151" s="43" t="s">
        <v>38</v>
      </c>
      <c r="G151" s="43" t="s">
        <v>77</v>
      </c>
      <c r="H151" s="2" t="s">
        <v>51</v>
      </c>
      <c r="I151" s="60">
        <f>I152</f>
        <v>1150</v>
      </c>
      <c r="J151" s="91">
        <f t="shared" ref="J151:J224" si="17">K151-I151</f>
        <v>0</v>
      </c>
      <c r="K151" s="91">
        <f>K152</f>
        <v>1150</v>
      </c>
    </row>
    <row r="152" spans="1:11" ht="25.5" x14ac:dyDescent="0.25">
      <c r="A152" s="11" t="s">
        <v>64</v>
      </c>
      <c r="B152" s="43" t="s">
        <v>43</v>
      </c>
      <c r="C152" s="43" t="s">
        <v>121</v>
      </c>
      <c r="D152" s="43" t="s">
        <v>161</v>
      </c>
      <c r="E152" s="43" t="s">
        <v>42</v>
      </c>
      <c r="F152" s="43" t="s">
        <v>38</v>
      </c>
      <c r="G152" s="43" t="s">
        <v>77</v>
      </c>
      <c r="H152" s="2" t="s">
        <v>52</v>
      </c>
      <c r="I152" s="60">
        <f>300+250+600</f>
        <v>1150</v>
      </c>
      <c r="J152" s="91">
        <f t="shared" si="17"/>
        <v>0</v>
      </c>
      <c r="K152" s="91">
        <f>300+250+600</f>
        <v>1150</v>
      </c>
    </row>
    <row r="153" spans="1:11" x14ac:dyDescent="0.25">
      <c r="A153" s="24" t="s">
        <v>26</v>
      </c>
      <c r="B153" s="25" t="s">
        <v>47</v>
      </c>
      <c r="C153" s="25" t="s">
        <v>39</v>
      </c>
      <c r="D153" s="25" t="s">
        <v>39</v>
      </c>
      <c r="E153" s="25" t="s">
        <v>42</v>
      </c>
      <c r="F153" s="25" t="s">
        <v>39</v>
      </c>
      <c r="G153" s="25" t="s">
        <v>67</v>
      </c>
      <c r="H153" s="25" t="s">
        <v>40</v>
      </c>
      <c r="I153" s="58">
        <f>I154+I171+I191</f>
        <v>17140.099999999999</v>
      </c>
      <c r="J153" s="90">
        <f t="shared" si="17"/>
        <v>40322.499999999993</v>
      </c>
      <c r="K153" s="90">
        <f>K154+K171+K191</f>
        <v>57462.599999999991</v>
      </c>
    </row>
    <row r="154" spans="1:11" x14ac:dyDescent="0.25">
      <c r="A154" s="12" t="s">
        <v>27</v>
      </c>
      <c r="B154" s="18" t="s">
        <v>47</v>
      </c>
      <c r="C154" s="18" t="s">
        <v>38</v>
      </c>
      <c r="D154" s="18" t="s">
        <v>39</v>
      </c>
      <c r="E154" s="18" t="s">
        <v>42</v>
      </c>
      <c r="F154" s="18" t="s">
        <v>39</v>
      </c>
      <c r="G154" s="18" t="s">
        <v>67</v>
      </c>
      <c r="H154" s="18" t="s">
        <v>40</v>
      </c>
      <c r="I154" s="59">
        <f>I155</f>
        <v>2831</v>
      </c>
      <c r="J154" s="90">
        <f t="shared" si="17"/>
        <v>-381.80000000000018</v>
      </c>
      <c r="K154" s="90">
        <f>K155</f>
        <v>2449.1999999999998</v>
      </c>
    </row>
    <row r="155" spans="1:11" ht="39" x14ac:dyDescent="0.25">
      <c r="A155" s="13" t="s">
        <v>162</v>
      </c>
      <c r="B155" s="19" t="s">
        <v>47</v>
      </c>
      <c r="C155" s="19" t="s">
        <v>38</v>
      </c>
      <c r="D155" s="19" t="s">
        <v>163</v>
      </c>
      <c r="E155" s="19" t="s">
        <v>42</v>
      </c>
      <c r="F155" s="19" t="s">
        <v>39</v>
      </c>
      <c r="G155" s="19" t="s">
        <v>67</v>
      </c>
      <c r="H155" s="19" t="s">
        <v>40</v>
      </c>
      <c r="I155" s="62">
        <f>I156+I161+I166</f>
        <v>2831</v>
      </c>
      <c r="J155" s="91">
        <f t="shared" si="17"/>
        <v>-381.80000000000018</v>
      </c>
      <c r="K155" s="91">
        <f>K156+K161+K166</f>
        <v>2449.1999999999998</v>
      </c>
    </row>
    <row r="156" spans="1:11" ht="26.25" x14ac:dyDescent="0.25">
      <c r="A156" s="13" t="s">
        <v>54</v>
      </c>
      <c r="B156" s="19" t="s">
        <v>47</v>
      </c>
      <c r="C156" s="19" t="s">
        <v>38</v>
      </c>
      <c r="D156" s="19" t="s">
        <v>163</v>
      </c>
      <c r="E156" s="19" t="s">
        <v>50</v>
      </c>
      <c r="F156" s="19" t="s">
        <v>39</v>
      </c>
      <c r="G156" s="19" t="s">
        <v>67</v>
      </c>
      <c r="H156" s="19" t="s">
        <v>40</v>
      </c>
      <c r="I156" s="62">
        <f t="shared" ref="I156:K158" si="18">I157</f>
        <v>458</v>
      </c>
      <c r="J156" s="91">
        <f t="shared" si="17"/>
        <v>0</v>
      </c>
      <c r="K156" s="91">
        <f t="shared" si="18"/>
        <v>458</v>
      </c>
    </row>
    <row r="157" spans="1:11" ht="25.5" x14ac:dyDescent="0.25">
      <c r="A157" s="14" t="s">
        <v>93</v>
      </c>
      <c r="B157" s="19" t="s">
        <v>47</v>
      </c>
      <c r="C157" s="19" t="s">
        <v>38</v>
      </c>
      <c r="D157" s="19" t="s">
        <v>163</v>
      </c>
      <c r="E157" s="19" t="s">
        <v>50</v>
      </c>
      <c r="F157" s="19" t="s">
        <v>38</v>
      </c>
      <c r="G157" s="19" t="s">
        <v>67</v>
      </c>
      <c r="H157" s="19" t="s">
        <v>40</v>
      </c>
      <c r="I157" s="62">
        <f t="shared" si="18"/>
        <v>458</v>
      </c>
      <c r="J157" s="91">
        <f t="shared" si="17"/>
        <v>0</v>
      </c>
      <c r="K157" s="91">
        <f t="shared" si="18"/>
        <v>458</v>
      </c>
    </row>
    <row r="158" spans="1:11" ht="38.25" x14ac:dyDescent="0.25">
      <c r="A158" s="14" t="s">
        <v>124</v>
      </c>
      <c r="B158" s="19" t="s">
        <v>47</v>
      </c>
      <c r="C158" s="19" t="s">
        <v>38</v>
      </c>
      <c r="D158" s="19" t="s">
        <v>163</v>
      </c>
      <c r="E158" s="19" t="s">
        <v>50</v>
      </c>
      <c r="F158" s="19" t="s">
        <v>38</v>
      </c>
      <c r="G158" s="19" t="s">
        <v>77</v>
      </c>
      <c r="H158" s="19" t="s">
        <v>40</v>
      </c>
      <c r="I158" s="62">
        <f t="shared" si="18"/>
        <v>458</v>
      </c>
      <c r="J158" s="91">
        <f t="shared" si="17"/>
        <v>0</v>
      </c>
      <c r="K158" s="91">
        <f t="shared" si="18"/>
        <v>458</v>
      </c>
    </row>
    <row r="159" spans="1:11" ht="25.5" x14ac:dyDescent="0.25">
      <c r="A159" s="28" t="s">
        <v>102</v>
      </c>
      <c r="B159" s="19" t="s">
        <v>47</v>
      </c>
      <c r="C159" s="19" t="s">
        <v>38</v>
      </c>
      <c r="D159" s="19" t="s">
        <v>163</v>
      </c>
      <c r="E159" s="19" t="s">
        <v>50</v>
      </c>
      <c r="F159" s="19" t="s">
        <v>38</v>
      </c>
      <c r="G159" s="19" t="s">
        <v>77</v>
      </c>
      <c r="H159" s="19" t="s">
        <v>51</v>
      </c>
      <c r="I159" s="62">
        <f>I160</f>
        <v>458</v>
      </c>
      <c r="J159" s="91">
        <f t="shared" si="17"/>
        <v>0</v>
      </c>
      <c r="K159" s="91">
        <f>K160</f>
        <v>458</v>
      </c>
    </row>
    <row r="160" spans="1:11" ht="25.5" x14ac:dyDescent="0.25">
      <c r="A160" s="11" t="s">
        <v>64</v>
      </c>
      <c r="B160" s="19" t="s">
        <v>47</v>
      </c>
      <c r="C160" s="19" t="s">
        <v>38</v>
      </c>
      <c r="D160" s="19" t="s">
        <v>163</v>
      </c>
      <c r="E160" s="19" t="s">
        <v>50</v>
      </c>
      <c r="F160" s="19" t="s">
        <v>38</v>
      </c>
      <c r="G160" s="19" t="s">
        <v>77</v>
      </c>
      <c r="H160" s="19" t="s">
        <v>52</v>
      </c>
      <c r="I160" s="62">
        <v>458</v>
      </c>
      <c r="J160" s="91">
        <f t="shared" si="17"/>
        <v>0</v>
      </c>
      <c r="K160" s="91">
        <v>458</v>
      </c>
    </row>
    <row r="161" spans="1:11" ht="26.25" x14ac:dyDescent="0.25">
      <c r="A161" s="13" t="s">
        <v>28</v>
      </c>
      <c r="B161" s="33" t="s">
        <v>47</v>
      </c>
      <c r="C161" s="33" t="s">
        <v>38</v>
      </c>
      <c r="D161" s="33" t="s">
        <v>163</v>
      </c>
      <c r="E161" s="33" t="s">
        <v>58</v>
      </c>
      <c r="F161" s="33" t="s">
        <v>39</v>
      </c>
      <c r="G161" s="33" t="s">
        <v>67</v>
      </c>
      <c r="H161" s="33" t="s">
        <v>40</v>
      </c>
      <c r="I161" s="62">
        <f t="shared" ref="I161:K164" si="19">I162</f>
        <v>1226.7</v>
      </c>
      <c r="J161" s="91">
        <f t="shared" si="17"/>
        <v>-281.80000000000007</v>
      </c>
      <c r="K161" s="91">
        <f t="shared" si="19"/>
        <v>944.9</v>
      </c>
    </row>
    <row r="162" spans="1:11" ht="51.75" x14ac:dyDescent="0.25">
      <c r="A162" s="13" t="s">
        <v>123</v>
      </c>
      <c r="B162" s="20" t="s">
        <v>47</v>
      </c>
      <c r="C162" s="20" t="s">
        <v>38</v>
      </c>
      <c r="D162" s="20" t="s">
        <v>163</v>
      </c>
      <c r="E162" s="20" t="s">
        <v>58</v>
      </c>
      <c r="F162" s="20" t="s">
        <v>38</v>
      </c>
      <c r="G162" s="20" t="s">
        <v>67</v>
      </c>
      <c r="H162" s="20" t="s">
        <v>40</v>
      </c>
      <c r="I162" s="62">
        <f t="shared" si="19"/>
        <v>1226.7</v>
      </c>
      <c r="J162" s="91">
        <f t="shared" si="17"/>
        <v>-281.80000000000007</v>
      </c>
      <c r="K162" s="91">
        <f t="shared" si="19"/>
        <v>944.9</v>
      </c>
    </row>
    <row r="163" spans="1:11" x14ac:dyDescent="0.25">
      <c r="A163" s="13" t="s">
        <v>164</v>
      </c>
      <c r="B163" s="20" t="s">
        <v>47</v>
      </c>
      <c r="C163" s="20" t="s">
        <v>38</v>
      </c>
      <c r="D163" s="20" t="s">
        <v>163</v>
      </c>
      <c r="E163" s="20" t="s">
        <v>58</v>
      </c>
      <c r="F163" s="20" t="s">
        <v>38</v>
      </c>
      <c r="G163" s="20" t="s">
        <v>165</v>
      </c>
      <c r="H163" s="20" t="s">
        <v>40</v>
      </c>
      <c r="I163" s="62">
        <f t="shared" si="19"/>
        <v>1226.7</v>
      </c>
      <c r="J163" s="91">
        <f t="shared" si="17"/>
        <v>-281.80000000000007</v>
      </c>
      <c r="K163" s="91">
        <f t="shared" si="19"/>
        <v>944.9</v>
      </c>
    </row>
    <row r="164" spans="1:11" x14ac:dyDescent="0.25">
      <c r="A164" s="6" t="s">
        <v>13</v>
      </c>
      <c r="B164" s="20" t="s">
        <v>47</v>
      </c>
      <c r="C164" s="20" t="s">
        <v>38</v>
      </c>
      <c r="D164" s="20" t="s">
        <v>163</v>
      </c>
      <c r="E164" s="20" t="s">
        <v>58</v>
      </c>
      <c r="F164" s="20" t="s">
        <v>38</v>
      </c>
      <c r="G164" s="20" t="s">
        <v>165</v>
      </c>
      <c r="H164" s="20" t="s">
        <v>56</v>
      </c>
      <c r="I164" s="62">
        <f t="shared" si="19"/>
        <v>1226.7</v>
      </c>
      <c r="J164" s="91">
        <f t="shared" si="17"/>
        <v>-281.80000000000007</v>
      </c>
      <c r="K164" s="91">
        <f t="shared" si="19"/>
        <v>944.9</v>
      </c>
    </row>
    <row r="165" spans="1:11" ht="51.75" x14ac:dyDescent="0.25">
      <c r="A165" s="13" t="s">
        <v>109</v>
      </c>
      <c r="B165" s="20" t="s">
        <v>47</v>
      </c>
      <c r="C165" s="20" t="s">
        <v>38</v>
      </c>
      <c r="D165" s="20" t="s">
        <v>163</v>
      </c>
      <c r="E165" s="20" t="s">
        <v>58</v>
      </c>
      <c r="F165" s="20" t="s">
        <v>38</v>
      </c>
      <c r="G165" s="20" t="s">
        <v>165</v>
      </c>
      <c r="H165" s="20" t="s">
        <v>94</v>
      </c>
      <c r="I165" s="62">
        <v>1226.7</v>
      </c>
      <c r="J165" s="91">
        <f t="shared" si="17"/>
        <v>-281.80000000000007</v>
      </c>
      <c r="K165" s="91">
        <v>944.9</v>
      </c>
    </row>
    <row r="166" spans="1:11" ht="25.5" x14ac:dyDescent="0.25">
      <c r="A166" s="11" t="s">
        <v>125</v>
      </c>
      <c r="B166" s="42" t="s">
        <v>47</v>
      </c>
      <c r="C166" s="42" t="s">
        <v>38</v>
      </c>
      <c r="D166" s="42" t="s">
        <v>163</v>
      </c>
      <c r="E166" s="37" t="s">
        <v>53</v>
      </c>
      <c r="F166" s="37" t="s">
        <v>39</v>
      </c>
      <c r="G166" s="37" t="s">
        <v>67</v>
      </c>
      <c r="H166" s="42" t="s">
        <v>40</v>
      </c>
      <c r="I166" s="62">
        <f t="shared" ref="I166:K168" si="20">I167</f>
        <v>1146.3</v>
      </c>
      <c r="J166" s="91">
        <f t="shared" si="17"/>
        <v>-100</v>
      </c>
      <c r="K166" s="91">
        <f t="shared" si="20"/>
        <v>1046.3</v>
      </c>
    </row>
    <row r="167" spans="1:11" ht="38.25" x14ac:dyDescent="0.25">
      <c r="A167" s="11" t="s">
        <v>166</v>
      </c>
      <c r="B167" s="42" t="s">
        <v>47</v>
      </c>
      <c r="C167" s="42" t="s">
        <v>38</v>
      </c>
      <c r="D167" s="42" t="s">
        <v>163</v>
      </c>
      <c r="E167" s="37" t="s">
        <v>53</v>
      </c>
      <c r="F167" s="37" t="s">
        <v>38</v>
      </c>
      <c r="G167" s="37" t="s">
        <v>67</v>
      </c>
      <c r="H167" s="42" t="s">
        <v>40</v>
      </c>
      <c r="I167" s="62">
        <f t="shared" si="20"/>
        <v>1146.3</v>
      </c>
      <c r="J167" s="91">
        <f t="shared" si="17"/>
        <v>-100</v>
      </c>
      <c r="K167" s="91">
        <f t="shared" si="20"/>
        <v>1046.3</v>
      </c>
    </row>
    <row r="168" spans="1:11" ht="38.25" x14ac:dyDescent="0.25">
      <c r="A168" s="11" t="s">
        <v>124</v>
      </c>
      <c r="B168" s="42" t="s">
        <v>47</v>
      </c>
      <c r="C168" s="42" t="s">
        <v>38</v>
      </c>
      <c r="D168" s="42" t="s">
        <v>163</v>
      </c>
      <c r="E168" s="37" t="s">
        <v>53</v>
      </c>
      <c r="F168" s="37" t="s">
        <v>38</v>
      </c>
      <c r="G168" s="37" t="s">
        <v>77</v>
      </c>
      <c r="H168" s="42" t="s">
        <v>40</v>
      </c>
      <c r="I168" s="62">
        <f t="shared" si="20"/>
        <v>1146.3</v>
      </c>
      <c r="J168" s="91">
        <f t="shared" si="17"/>
        <v>-100</v>
      </c>
      <c r="K168" s="91">
        <f t="shared" si="20"/>
        <v>1046.3</v>
      </c>
    </row>
    <row r="169" spans="1:11" ht="25.5" x14ac:dyDescent="0.25">
      <c r="A169" s="28" t="s">
        <v>102</v>
      </c>
      <c r="B169" s="42" t="s">
        <v>47</v>
      </c>
      <c r="C169" s="42" t="s">
        <v>38</v>
      </c>
      <c r="D169" s="42" t="s">
        <v>163</v>
      </c>
      <c r="E169" s="37" t="s">
        <v>53</v>
      </c>
      <c r="F169" s="37" t="s">
        <v>38</v>
      </c>
      <c r="G169" s="37" t="s">
        <v>77</v>
      </c>
      <c r="H169" s="42" t="s">
        <v>51</v>
      </c>
      <c r="I169" s="62">
        <f>I170</f>
        <v>1146.3</v>
      </c>
      <c r="J169" s="91">
        <f t="shared" si="17"/>
        <v>-100</v>
      </c>
      <c r="K169" s="91">
        <f>K170</f>
        <v>1046.3</v>
      </c>
    </row>
    <row r="170" spans="1:11" ht="25.5" x14ac:dyDescent="0.25">
      <c r="A170" s="11" t="s">
        <v>64</v>
      </c>
      <c r="B170" s="42" t="s">
        <v>47</v>
      </c>
      <c r="C170" s="42" t="s">
        <v>38</v>
      </c>
      <c r="D170" s="42" t="s">
        <v>163</v>
      </c>
      <c r="E170" s="37" t="s">
        <v>53</v>
      </c>
      <c r="F170" s="37" t="s">
        <v>38</v>
      </c>
      <c r="G170" s="37" t="s">
        <v>77</v>
      </c>
      <c r="H170" s="42" t="s">
        <v>52</v>
      </c>
      <c r="I170" s="62">
        <f>1140.6+5.7</f>
        <v>1146.3</v>
      </c>
      <c r="J170" s="91">
        <f t="shared" si="17"/>
        <v>-100</v>
      </c>
      <c r="K170" s="91">
        <f>1140.6+5.7-100</f>
        <v>1046.3</v>
      </c>
    </row>
    <row r="171" spans="1:11" x14ac:dyDescent="0.25">
      <c r="A171" s="10" t="s">
        <v>29</v>
      </c>
      <c r="B171" s="4" t="s">
        <v>47</v>
      </c>
      <c r="C171" s="4" t="s">
        <v>41</v>
      </c>
      <c r="D171" s="4" t="s">
        <v>39</v>
      </c>
      <c r="E171" s="4" t="s">
        <v>42</v>
      </c>
      <c r="F171" s="4" t="s">
        <v>39</v>
      </c>
      <c r="G171" s="4" t="s">
        <v>67</v>
      </c>
      <c r="H171" s="4" t="s">
        <v>40</v>
      </c>
      <c r="I171" s="59">
        <f>I172</f>
        <v>10624.3</v>
      </c>
      <c r="J171" s="90">
        <f t="shared" si="17"/>
        <v>36948.099999999991</v>
      </c>
      <c r="K171" s="90">
        <f>K172</f>
        <v>47572.399999999994</v>
      </c>
    </row>
    <row r="172" spans="1:11" ht="38.25" x14ac:dyDescent="0.25">
      <c r="A172" s="1" t="s">
        <v>162</v>
      </c>
      <c r="B172" s="20" t="s">
        <v>47</v>
      </c>
      <c r="C172" s="20" t="s">
        <v>41</v>
      </c>
      <c r="D172" s="20" t="s">
        <v>163</v>
      </c>
      <c r="E172" s="20" t="s">
        <v>42</v>
      </c>
      <c r="F172" s="20" t="s">
        <v>39</v>
      </c>
      <c r="G172" s="20" t="s">
        <v>67</v>
      </c>
      <c r="H172" s="20" t="s">
        <v>40</v>
      </c>
      <c r="I172" s="62">
        <f>I173+I178+I186</f>
        <v>10624.3</v>
      </c>
      <c r="J172" s="91">
        <f t="shared" si="17"/>
        <v>36948.099999999991</v>
      </c>
      <c r="K172" s="91">
        <f>K173+K178+K186+K183</f>
        <v>47572.399999999994</v>
      </c>
    </row>
    <row r="173" spans="1:11" ht="25.5" x14ac:dyDescent="0.25">
      <c r="A173" s="1" t="s">
        <v>63</v>
      </c>
      <c r="B173" s="20" t="s">
        <v>47</v>
      </c>
      <c r="C173" s="20" t="s">
        <v>41</v>
      </c>
      <c r="D173" s="20" t="s">
        <v>163</v>
      </c>
      <c r="E173" s="20" t="s">
        <v>44</v>
      </c>
      <c r="F173" s="20" t="s">
        <v>39</v>
      </c>
      <c r="G173" s="20" t="s">
        <v>67</v>
      </c>
      <c r="H173" s="20" t="s">
        <v>40</v>
      </c>
      <c r="I173" s="62">
        <f t="shared" ref="I173:K173" si="21">I174</f>
        <v>1214</v>
      </c>
      <c r="J173" s="91">
        <f t="shared" si="17"/>
        <v>0</v>
      </c>
      <c r="K173" s="91">
        <f t="shared" si="21"/>
        <v>1214</v>
      </c>
    </row>
    <row r="174" spans="1:11" ht="38.25" x14ac:dyDescent="0.25">
      <c r="A174" s="1" t="s">
        <v>95</v>
      </c>
      <c r="B174" s="20" t="s">
        <v>47</v>
      </c>
      <c r="C174" s="20" t="s">
        <v>41</v>
      </c>
      <c r="D174" s="20" t="s">
        <v>163</v>
      </c>
      <c r="E174" s="20" t="s">
        <v>44</v>
      </c>
      <c r="F174" s="20" t="s">
        <v>38</v>
      </c>
      <c r="G174" s="20" t="s">
        <v>67</v>
      </c>
      <c r="H174" s="20" t="s">
        <v>40</v>
      </c>
      <c r="I174" s="62">
        <f>I175</f>
        <v>1214</v>
      </c>
      <c r="J174" s="91">
        <f t="shared" si="17"/>
        <v>0</v>
      </c>
      <c r="K174" s="91">
        <f>K175</f>
        <v>1214</v>
      </c>
    </row>
    <row r="175" spans="1:11" ht="38.25" x14ac:dyDescent="0.25">
      <c r="A175" s="11" t="s">
        <v>124</v>
      </c>
      <c r="B175" s="20" t="s">
        <v>47</v>
      </c>
      <c r="C175" s="20" t="s">
        <v>41</v>
      </c>
      <c r="D175" s="20" t="s">
        <v>163</v>
      </c>
      <c r="E175" s="20" t="s">
        <v>44</v>
      </c>
      <c r="F175" s="20" t="s">
        <v>38</v>
      </c>
      <c r="G175" s="37" t="s">
        <v>77</v>
      </c>
      <c r="H175" s="20" t="s">
        <v>40</v>
      </c>
      <c r="I175" s="62">
        <f>I176</f>
        <v>1214</v>
      </c>
      <c r="J175" s="91">
        <f t="shared" si="17"/>
        <v>0</v>
      </c>
      <c r="K175" s="91">
        <f>K176</f>
        <v>1214</v>
      </c>
    </row>
    <row r="176" spans="1:11" ht="25.5" x14ac:dyDescent="0.25">
      <c r="A176" s="28" t="s">
        <v>102</v>
      </c>
      <c r="B176" s="20" t="s">
        <v>47</v>
      </c>
      <c r="C176" s="20" t="s">
        <v>41</v>
      </c>
      <c r="D176" s="20" t="s">
        <v>163</v>
      </c>
      <c r="E176" s="20" t="s">
        <v>44</v>
      </c>
      <c r="F176" s="20" t="s">
        <v>38</v>
      </c>
      <c r="G176" s="37" t="s">
        <v>77</v>
      </c>
      <c r="H176" s="20" t="s">
        <v>51</v>
      </c>
      <c r="I176" s="62">
        <f>I177</f>
        <v>1214</v>
      </c>
      <c r="J176" s="91">
        <f t="shared" si="17"/>
        <v>0</v>
      </c>
      <c r="K176" s="91">
        <f>K177</f>
        <v>1214</v>
      </c>
    </row>
    <row r="177" spans="1:11" ht="25.5" x14ac:dyDescent="0.25">
      <c r="A177" s="11" t="s">
        <v>64</v>
      </c>
      <c r="B177" s="20" t="s">
        <v>47</v>
      </c>
      <c r="C177" s="20" t="s">
        <v>41</v>
      </c>
      <c r="D177" s="20" t="s">
        <v>163</v>
      </c>
      <c r="E177" s="20" t="s">
        <v>44</v>
      </c>
      <c r="F177" s="20" t="s">
        <v>38</v>
      </c>
      <c r="G177" s="37" t="s">
        <v>77</v>
      </c>
      <c r="H177" s="20" t="s">
        <v>52</v>
      </c>
      <c r="I177" s="62">
        <v>1214</v>
      </c>
      <c r="J177" s="91">
        <f t="shared" si="17"/>
        <v>0</v>
      </c>
      <c r="K177" s="91">
        <v>1214</v>
      </c>
    </row>
    <row r="178" spans="1:11" ht="26.25" x14ac:dyDescent="0.25">
      <c r="A178" s="13" t="s">
        <v>28</v>
      </c>
      <c r="B178" s="57" t="s">
        <v>47</v>
      </c>
      <c r="C178" s="57" t="s">
        <v>41</v>
      </c>
      <c r="D178" s="57" t="s">
        <v>163</v>
      </c>
      <c r="E178" s="57" t="s">
        <v>58</v>
      </c>
      <c r="F178" s="57" t="s">
        <v>39</v>
      </c>
      <c r="G178" s="57" t="s">
        <v>67</v>
      </c>
      <c r="H178" s="37" t="s">
        <v>40</v>
      </c>
      <c r="I178" s="62">
        <f t="shared" ref="I178:K179" si="22">I179</f>
        <v>9257.2999999999993</v>
      </c>
      <c r="J178" s="91">
        <f t="shared" si="17"/>
        <v>-494.09999999999854</v>
      </c>
      <c r="K178" s="91">
        <f>K179</f>
        <v>8763.2000000000007</v>
      </c>
    </row>
    <row r="179" spans="1:11" ht="51.75" x14ac:dyDescent="0.25">
      <c r="A179" s="13" t="s">
        <v>123</v>
      </c>
      <c r="B179" s="37" t="s">
        <v>47</v>
      </c>
      <c r="C179" s="37" t="s">
        <v>41</v>
      </c>
      <c r="D179" s="37" t="s">
        <v>163</v>
      </c>
      <c r="E179" s="37" t="s">
        <v>58</v>
      </c>
      <c r="F179" s="37" t="s">
        <v>38</v>
      </c>
      <c r="G179" s="37" t="s">
        <v>67</v>
      </c>
      <c r="H179" s="37" t="s">
        <v>40</v>
      </c>
      <c r="I179" s="62">
        <f t="shared" si="22"/>
        <v>9257.2999999999993</v>
      </c>
      <c r="J179" s="91">
        <f t="shared" si="17"/>
        <v>-494.09999999999854</v>
      </c>
      <c r="K179" s="91">
        <f t="shared" si="22"/>
        <v>8763.2000000000007</v>
      </c>
    </row>
    <row r="180" spans="1:11" x14ac:dyDescent="0.25">
      <c r="A180" s="13" t="s">
        <v>164</v>
      </c>
      <c r="B180" s="37" t="s">
        <v>47</v>
      </c>
      <c r="C180" s="37" t="s">
        <v>41</v>
      </c>
      <c r="D180" s="37" t="s">
        <v>163</v>
      </c>
      <c r="E180" s="37" t="s">
        <v>58</v>
      </c>
      <c r="F180" s="37" t="s">
        <v>38</v>
      </c>
      <c r="G180" s="37" t="s">
        <v>165</v>
      </c>
      <c r="H180" s="37" t="s">
        <v>40</v>
      </c>
      <c r="I180" s="62">
        <f>I181</f>
        <v>9257.2999999999993</v>
      </c>
      <c r="J180" s="91">
        <f t="shared" si="17"/>
        <v>-494.09999999999854</v>
      </c>
      <c r="K180" s="91">
        <f>K181</f>
        <v>8763.2000000000007</v>
      </c>
    </row>
    <row r="181" spans="1:11" x14ac:dyDescent="0.25">
      <c r="A181" s="6" t="s">
        <v>13</v>
      </c>
      <c r="B181" s="20" t="s">
        <v>47</v>
      </c>
      <c r="C181" s="20" t="s">
        <v>41</v>
      </c>
      <c r="D181" s="20" t="s">
        <v>163</v>
      </c>
      <c r="E181" s="37" t="s">
        <v>58</v>
      </c>
      <c r="F181" s="37" t="s">
        <v>38</v>
      </c>
      <c r="G181" s="37" t="s">
        <v>165</v>
      </c>
      <c r="H181" s="20" t="s">
        <v>56</v>
      </c>
      <c r="I181" s="62">
        <f>I182</f>
        <v>9257.2999999999993</v>
      </c>
      <c r="J181" s="91">
        <f t="shared" si="17"/>
        <v>-494.09999999999854</v>
      </c>
      <c r="K181" s="91">
        <f>K182</f>
        <v>8763.2000000000007</v>
      </c>
    </row>
    <row r="182" spans="1:11" ht="51.75" x14ac:dyDescent="0.25">
      <c r="A182" s="13" t="s">
        <v>109</v>
      </c>
      <c r="B182" s="20" t="s">
        <v>47</v>
      </c>
      <c r="C182" s="20" t="s">
        <v>41</v>
      </c>
      <c r="D182" s="20" t="s">
        <v>163</v>
      </c>
      <c r="E182" s="37" t="s">
        <v>58</v>
      </c>
      <c r="F182" s="37" t="s">
        <v>38</v>
      </c>
      <c r="G182" s="37" t="s">
        <v>165</v>
      </c>
      <c r="H182" s="20" t="s">
        <v>94</v>
      </c>
      <c r="I182" s="62">
        <v>9257.2999999999993</v>
      </c>
      <c r="J182" s="91">
        <f t="shared" si="17"/>
        <v>-494.09999999999854</v>
      </c>
      <c r="K182" s="91">
        <v>8763.2000000000007</v>
      </c>
    </row>
    <row r="183" spans="1:11" ht="60.75" x14ac:dyDescent="0.25">
      <c r="A183" s="113" t="s">
        <v>286</v>
      </c>
      <c r="B183" s="168" t="s">
        <v>47</v>
      </c>
      <c r="C183" s="168" t="s">
        <v>41</v>
      </c>
      <c r="D183" s="168" t="s">
        <v>163</v>
      </c>
      <c r="E183" s="168" t="s">
        <v>58</v>
      </c>
      <c r="F183" s="168" t="s">
        <v>41</v>
      </c>
      <c r="G183" s="169" t="s">
        <v>67</v>
      </c>
      <c r="H183" s="169" t="s">
        <v>40</v>
      </c>
      <c r="I183" s="62">
        <f>I184</f>
        <v>0</v>
      </c>
      <c r="J183" s="91">
        <f>K183-I183</f>
        <v>37442.199999999997</v>
      </c>
      <c r="K183" s="91">
        <f>K184</f>
        <v>37442.199999999997</v>
      </c>
    </row>
    <row r="184" spans="1:11" ht="24.75" x14ac:dyDescent="0.25">
      <c r="A184" s="113" t="s">
        <v>287</v>
      </c>
      <c r="B184" s="168" t="s">
        <v>47</v>
      </c>
      <c r="C184" s="168" t="s">
        <v>41</v>
      </c>
      <c r="D184" s="168" t="s">
        <v>163</v>
      </c>
      <c r="E184" s="168" t="s">
        <v>58</v>
      </c>
      <c r="F184" s="168" t="s">
        <v>41</v>
      </c>
      <c r="G184" s="168" t="s">
        <v>288</v>
      </c>
      <c r="H184" s="169" t="s">
        <v>40</v>
      </c>
      <c r="I184" s="62">
        <f>I185</f>
        <v>0</v>
      </c>
      <c r="J184" s="91">
        <f t="shared" ref="J184:J185" si="23">K184-I184</f>
        <v>37442.199999999997</v>
      </c>
      <c r="K184" s="91">
        <f>K185</f>
        <v>37442.199999999997</v>
      </c>
    </row>
    <row r="185" spans="1:11" ht="36.75" x14ac:dyDescent="0.25">
      <c r="A185" s="109" t="s">
        <v>109</v>
      </c>
      <c r="B185" s="168" t="s">
        <v>47</v>
      </c>
      <c r="C185" s="168" t="s">
        <v>41</v>
      </c>
      <c r="D185" s="168" t="s">
        <v>163</v>
      </c>
      <c r="E185" s="168" t="s">
        <v>58</v>
      </c>
      <c r="F185" s="168" t="s">
        <v>41</v>
      </c>
      <c r="G185" s="168" t="s">
        <v>288</v>
      </c>
      <c r="H185" s="170" t="s">
        <v>94</v>
      </c>
      <c r="I185" s="62">
        <v>0</v>
      </c>
      <c r="J185" s="91">
        <f t="shared" si="23"/>
        <v>37442.199999999997</v>
      </c>
      <c r="K185" s="181">
        <v>37442.199999999997</v>
      </c>
    </row>
    <row r="186" spans="1:11" ht="25.5" x14ac:dyDescent="0.25">
      <c r="A186" s="51" t="s">
        <v>125</v>
      </c>
      <c r="B186" s="2" t="s">
        <v>47</v>
      </c>
      <c r="C186" s="2" t="s">
        <v>41</v>
      </c>
      <c r="D186" s="42" t="s">
        <v>163</v>
      </c>
      <c r="E186" s="37" t="s">
        <v>53</v>
      </c>
      <c r="F186" s="37" t="s">
        <v>39</v>
      </c>
      <c r="G186" s="37" t="s">
        <v>67</v>
      </c>
      <c r="H186" s="2" t="s">
        <v>40</v>
      </c>
      <c r="I186" s="62">
        <f t="shared" ref="I186:K188" si="24">I187</f>
        <v>153</v>
      </c>
      <c r="J186" s="91">
        <f t="shared" si="17"/>
        <v>0</v>
      </c>
      <c r="K186" s="91">
        <f t="shared" si="24"/>
        <v>153</v>
      </c>
    </row>
    <row r="187" spans="1:11" ht="38.25" x14ac:dyDescent="0.25">
      <c r="A187" s="51" t="s">
        <v>168</v>
      </c>
      <c r="B187" s="2" t="s">
        <v>47</v>
      </c>
      <c r="C187" s="2" t="s">
        <v>41</v>
      </c>
      <c r="D187" s="42" t="s">
        <v>163</v>
      </c>
      <c r="E187" s="37" t="s">
        <v>53</v>
      </c>
      <c r="F187" s="37" t="s">
        <v>41</v>
      </c>
      <c r="G187" s="37" t="s">
        <v>67</v>
      </c>
      <c r="H187" s="2" t="s">
        <v>40</v>
      </c>
      <c r="I187" s="62">
        <f t="shared" si="24"/>
        <v>153</v>
      </c>
      <c r="J187" s="91">
        <f t="shared" si="17"/>
        <v>0</v>
      </c>
      <c r="K187" s="91">
        <f t="shared" si="24"/>
        <v>153</v>
      </c>
    </row>
    <row r="188" spans="1:11" ht="39" x14ac:dyDescent="0.25">
      <c r="A188" s="36" t="s">
        <v>124</v>
      </c>
      <c r="B188" s="2" t="s">
        <v>47</v>
      </c>
      <c r="C188" s="2" t="s">
        <v>41</v>
      </c>
      <c r="D188" s="42" t="s">
        <v>163</v>
      </c>
      <c r="E188" s="37" t="s">
        <v>53</v>
      </c>
      <c r="F188" s="37" t="s">
        <v>41</v>
      </c>
      <c r="G188" s="37" t="s">
        <v>77</v>
      </c>
      <c r="H188" s="2" t="s">
        <v>40</v>
      </c>
      <c r="I188" s="62">
        <f t="shared" si="24"/>
        <v>153</v>
      </c>
      <c r="J188" s="91">
        <f t="shared" si="17"/>
        <v>0</v>
      </c>
      <c r="K188" s="91">
        <f t="shared" si="24"/>
        <v>153</v>
      </c>
    </row>
    <row r="189" spans="1:11" ht="25.5" x14ac:dyDescent="0.25">
      <c r="A189" s="28" t="s">
        <v>102</v>
      </c>
      <c r="B189" s="37" t="s">
        <v>47</v>
      </c>
      <c r="C189" s="37" t="s">
        <v>41</v>
      </c>
      <c r="D189" s="37" t="s">
        <v>163</v>
      </c>
      <c r="E189" s="37" t="s">
        <v>53</v>
      </c>
      <c r="F189" s="37" t="s">
        <v>41</v>
      </c>
      <c r="G189" s="37" t="s">
        <v>77</v>
      </c>
      <c r="H189" s="20" t="s">
        <v>51</v>
      </c>
      <c r="I189" s="62">
        <f>I190</f>
        <v>153</v>
      </c>
      <c r="J189" s="91">
        <f t="shared" si="17"/>
        <v>0</v>
      </c>
      <c r="K189" s="91">
        <f>K190</f>
        <v>153</v>
      </c>
    </row>
    <row r="190" spans="1:11" ht="25.5" x14ac:dyDescent="0.25">
      <c r="A190" s="11" t="s">
        <v>64</v>
      </c>
      <c r="B190" s="37" t="s">
        <v>47</v>
      </c>
      <c r="C190" s="37" t="s">
        <v>41</v>
      </c>
      <c r="D190" s="37" t="s">
        <v>163</v>
      </c>
      <c r="E190" s="37" t="s">
        <v>53</v>
      </c>
      <c r="F190" s="37" t="s">
        <v>41</v>
      </c>
      <c r="G190" s="37" t="s">
        <v>77</v>
      </c>
      <c r="H190" s="20" t="s">
        <v>52</v>
      </c>
      <c r="I190" s="62">
        <v>153</v>
      </c>
      <c r="J190" s="91">
        <f t="shared" si="17"/>
        <v>0</v>
      </c>
      <c r="K190" s="91">
        <v>153</v>
      </c>
    </row>
    <row r="191" spans="1:11" x14ac:dyDescent="0.25">
      <c r="A191" s="10" t="s">
        <v>30</v>
      </c>
      <c r="B191" s="4" t="s">
        <v>47</v>
      </c>
      <c r="C191" s="4" t="s">
        <v>45</v>
      </c>
      <c r="D191" s="4" t="s">
        <v>39</v>
      </c>
      <c r="E191" s="4" t="s">
        <v>42</v>
      </c>
      <c r="F191" s="4" t="s">
        <v>39</v>
      </c>
      <c r="G191" s="4" t="s">
        <v>67</v>
      </c>
      <c r="H191" s="4" t="s">
        <v>40</v>
      </c>
      <c r="I191" s="59">
        <f>I192+I201+I206</f>
        <v>3684.8</v>
      </c>
      <c r="J191" s="90">
        <f t="shared" si="17"/>
        <v>3756.2</v>
      </c>
      <c r="K191" s="90">
        <f>K192+K201+K206+K220</f>
        <v>7441</v>
      </c>
    </row>
    <row r="192" spans="1:11" ht="39" x14ac:dyDescent="0.25">
      <c r="A192" s="6" t="s">
        <v>176</v>
      </c>
      <c r="B192" s="43" t="s">
        <v>47</v>
      </c>
      <c r="C192" s="43" t="s">
        <v>45</v>
      </c>
      <c r="D192" s="43" t="s">
        <v>134</v>
      </c>
      <c r="E192" s="43" t="s">
        <v>42</v>
      </c>
      <c r="F192" s="43" t="s">
        <v>39</v>
      </c>
      <c r="G192" s="43" t="s">
        <v>67</v>
      </c>
      <c r="H192" s="43" t="s">
        <v>40</v>
      </c>
      <c r="I192" s="60">
        <f>I193+I197</f>
        <v>2562.9</v>
      </c>
      <c r="J192" s="91">
        <f t="shared" si="17"/>
        <v>0</v>
      </c>
      <c r="K192" s="91">
        <f>K193+K197</f>
        <v>2562.9</v>
      </c>
    </row>
    <row r="193" spans="1:11" ht="26.25" customHeight="1" x14ac:dyDescent="0.25">
      <c r="A193" s="6" t="s">
        <v>135</v>
      </c>
      <c r="B193" s="43" t="s">
        <v>47</v>
      </c>
      <c r="C193" s="43" t="s">
        <v>45</v>
      </c>
      <c r="D193" s="43" t="s">
        <v>134</v>
      </c>
      <c r="E193" s="43" t="s">
        <v>42</v>
      </c>
      <c r="F193" s="43" t="s">
        <v>38</v>
      </c>
      <c r="G193" s="43" t="s">
        <v>67</v>
      </c>
      <c r="H193" s="43" t="s">
        <v>40</v>
      </c>
      <c r="I193" s="60">
        <f>I194</f>
        <v>400</v>
      </c>
      <c r="J193" s="91">
        <f t="shared" si="17"/>
        <v>0</v>
      </c>
      <c r="K193" s="91">
        <f>K194</f>
        <v>400</v>
      </c>
    </row>
    <row r="194" spans="1:11" ht="27.75" customHeight="1" x14ac:dyDescent="0.25">
      <c r="A194" s="36" t="s">
        <v>124</v>
      </c>
      <c r="B194" s="43" t="s">
        <v>47</v>
      </c>
      <c r="C194" s="43" t="s">
        <v>45</v>
      </c>
      <c r="D194" s="43" t="s">
        <v>134</v>
      </c>
      <c r="E194" s="43" t="s">
        <v>42</v>
      </c>
      <c r="F194" s="43" t="s">
        <v>38</v>
      </c>
      <c r="G194" s="43" t="s">
        <v>77</v>
      </c>
      <c r="H194" s="43" t="s">
        <v>40</v>
      </c>
      <c r="I194" s="60">
        <f>I195</f>
        <v>400</v>
      </c>
      <c r="J194" s="91">
        <f t="shared" si="17"/>
        <v>0</v>
      </c>
      <c r="K194" s="91">
        <f>K195</f>
        <v>400</v>
      </c>
    </row>
    <row r="195" spans="1:11" ht="26.25" x14ac:dyDescent="0.25">
      <c r="A195" s="6" t="s">
        <v>102</v>
      </c>
      <c r="B195" s="43" t="s">
        <v>47</v>
      </c>
      <c r="C195" s="43" t="s">
        <v>45</v>
      </c>
      <c r="D195" s="43" t="s">
        <v>134</v>
      </c>
      <c r="E195" s="43" t="s">
        <v>42</v>
      </c>
      <c r="F195" s="43" t="s">
        <v>38</v>
      </c>
      <c r="G195" s="43" t="s">
        <v>77</v>
      </c>
      <c r="H195" s="2" t="s">
        <v>51</v>
      </c>
      <c r="I195" s="60">
        <f>I196</f>
        <v>400</v>
      </c>
      <c r="J195" s="91">
        <f t="shared" si="17"/>
        <v>0</v>
      </c>
      <c r="K195" s="91">
        <f>K196</f>
        <v>400</v>
      </c>
    </row>
    <row r="196" spans="1:11" ht="26.25" x14ac:dyDescent="0.25">
      <c r="A196" s="6" t="s">
        <v>64</v>
      </c>
      <c r="B196" s="43" t="s">
        <v>47</v>
      </c>
      <c r="C196" s="43" t="s">
        <v>45</v>
      </c>
      <c r="D196" s="43" t="s">
        <v>134</v>
      </c>
      <c r="E196" s="43" t="s">
        <v>42</v>
      </c>
      <c r="F196" s="43" t="s">
        <v>38</v>
      </c>
      <c r="G196" s="43" t="s">
        <v>77</v>
      </c>
      <c r="H196" s="2" t="s">
        <v>52</v>
      </c>
      <c r="I196" s="60">
        <v>400</v>
      </c>
      <c r="J196" s="91">
        <f t="shared" si="17"/>
        <v>0</v>
      </c>
      <c r="K196" s="91">
        <v>400</v>
      </c>
    </row>
    <row r="197" spans="1:11" ht="39" x14ac:dyDescent="0.25">
      <c r="A197" s="6" t="s">
        <v>136</v>
      </c>
      <c r="B197" s="43" t="s">
        <v>47</v>
      </c>
      <c r="C197" s="43" t="s">
        <v>45</v>
      </c>
      <c r="D197" s="43" t="s">
        <v>134</v>
      </c>
      <c r="E197" s="43" t="s">
        <v>42</v>
      </c>
      <c r="F197" s="43" t="s">
        <v>41</v>
      </c>
      <c r="G197" s="43" t="s">
        <v>67</v>
      </c>
      <c r="H197" s="43" t="s">
        <v>40</v>
      </c>
      <c r="I197" s="60">
        <f t="shared" ref="I197:K198" si="25">I198</f>
        <v>2162.9</v>
      </c>
      <c r="J197" s="91">
        <f t="shared" si="17"/>
        <v>0</v>
      </c>
      <c r="K197" s="91">
        <f t="shared" si="25"/>
        <v>2162.9</v>
      </c>
    </row>
    <row r="198" spans="1:11" ht="32.25" customHeight="1" x14ac:dyDescent="0.25">
      <c r="A198" s="36" t="s">
        <v>124</v>
      </c>
      <c r="B198" s="43" t="s">
        <v>47</v>
      </c>
      <c r="C198" s="43" t="s">
        <v>45</v>
      </c>
      <c r="D198" s="43" t="s">
        <v>134</v>
      </c>
      <c r="E198" s="43" t="s">
        <v>42</v>
      </c>
      <c r="F198" s="43" t="s">
        <v>41</v>
      </c>
      <c r="G198" s="43" t="s">
        <v>77</v>
      </c>
      <c r="H198" s="43" t="s">
        <v>40</v>
      </c>
      <c r="I198" s="60">
        <f t="shared" si="25"/>
        <v>2162.9</v>
      </c>
      <c r="J198" s="91">
        <f t="shared" si="17"/>
        <v>0</v>
      </c>
      <c r="K198" s="91">
        <f t="shared" si="25"/>
        <v>2162.9</v>
      </c>
    </row>
    <row r="199" spans="1:11" ht="26.25" x14ac:dyDescent="0.25">
      <c r="A199" s="6" t="s">
        <v>102</v>
      </c>
      <c r="B199" s="43" t="s">
        <v>47</v>
      </c>
      <c r="C199" s="43" t="s">
        <v>45</v>
      </c>
      <c r="D199" s="43" t="s">
        <v>134</v>
      </c>
      <c r="E199" s="43" t="s">
        <v>42</v>
      </c>
      <c r="F199" s="43" t="s">
        <v>41</v>
      </c>
      <c r="G199" s="43" t="s">
        <v>77</v>
      </c>
      <c r="H199" s="43" t="s">
        <v>51</v>
      </c>
      <c r="I199" s="60">
        <f>I200</f>
        <v>2162.9</v>
      </c>
      <c r="J199" s="91">
        <f t="shared" si="17"/>
        <v>0</v>
      </c>
      <c r="K199" s="91">
        <f>K200</f>
        <v>2162.9</v>
      </c>
    </row>
    <row r="200" spans="1:11" ht="26.25" x14ac:dyDescent="0.25">
      <c r="A200" s="6" t="s">
        <v>64</v>
      </c>
      <c r="B200" s="43" t="s">
        <v>47</v>
      </c>
      <c r="C200" s="43" t="s">
        <v>45</v>
      </c>
      <c r="D200" s="43" t="s">
        <v>134</v>
      </c>
      <c r="E200" s="43" t="s">
        <v>42</v>
      </c>
      <c r="F200" s="43" t="s">
        <v>41</v>
      </c>
      <c r="G200" s="43" t="s">
        <v>77</v>
      </c>
      <c r="H200" s="43" t="s">
        <v>52</v>
      </c>
      <c r="I200" s="60">
        <v>2162.9</v>
      </c>
      <c r="J200" s="91">
        <f t="shared" si="17"/>
        <v>0</v>
      </c>
      <c r="K200" s="91">
        <v>2162.9</v>
      </c>
    </row>
    <row r="201" spans="1:11" ht="33.75" customHeight="1" x14ac:dyDescent="0.25">
      <c r="A201" s="36" t="s">
        <v>160</v>
      </c>
      <c r="B201" s="43" t="s">
        <v>47</v>
      </c>
      <c r="C201" s="43" t="s">
        <v>45</v>
      </c>
      <c r="D201" s="43" t="s">
        <v>161</v>
      </c>
      <c r="E201" s="43" t="s">
        <v>42</v>
      </c>
      <c r="F201" s="43" t="s">
        <v>39</v>
      </c>
      <c r="G201" s="43" t="s">
        <v>67</v>
      </c>
      <c r="H201" s="43" t="s">
        <v>40</v>
      </c>
      <c r="I201" s="60">
        <f t="shared" ref="I201:K202" si="26">I202</f>
        <v>1091.9000000000001</v>
      </c>
      <c r="J201" s="91">
        <f t="shared" si="17"/>
        <v>0</v>
      </c>
      <c r="K201" s="91">
        <f t="shared" si="26"/>
        <v>1091.9000000000001</v>
      </c>
    </row>
    <row r="202" spans="1:11" ht="39" x14ac:dyDescent="0.25">
      <c r="A202" s="36" t="s">
        <v>96</v>
      </c>
      <c r="B202" s="43" t="s">
        <v>47</v>
      </c>
      <c r="C202" s="43" t="s">
        <v>45</v>
      </c>
      <c r="D202" s="43" t="s">
        <v>161</v>
      </c>
      <c r="E202" s="43" t="s">
        <v>42</v>
      </c>
      <c r="F202" s="43" t="s">
        <v>38</v>
      </c>
      <c r="G202" s="43" t="s">
        <v>67</v>
      </c>
      <c r="H202" s="43" t="s">
        <v>40</v>
      </c>
      <c r="I202" s="60">
        <f t="shared" si="26"/>
        <v>1091.9000000000001</v>
      </c>
      <c r="J202" s="91">
        <f t="shared" si="17"/>
        <v>0</v>
      </c>
      <c r="K202" s="91">
        <f t="shared" si="26"/>
        <v>1091.9000000000001</v>
      </c>
    </row>
    <row r="203" spans="1:11" ht="30.75" customHeight="1" x14ac:dyDescent="0.25">
      <c r="A203" s="36" t="s">
        <v>124</v>
      </c>
      <c r="B203" s="43" t="s">
        <v>47</v>
      </c>
      <c r="C203" s="43" t="s">
        <v>45</v>
      </c>
      <c r="D203" s="43" t="s">
        <v>161</v>
      </c>
      <c r="E203" s="43" t="s">
        <v>42</v>
      </c>
      <c r="F203" s="43" t="s">
        <v>38</v>
      </c>
      <c r="G203" s="43" t="s">
        <v>77</v>
      </c>
      <c r="H203" s="43" t="s">
        <v>40</v>
      </c>
      <c r="I203" s="60">
        <f>I204</f>
        <v>1091.9000000000001</v>
      </c>
      <c r="J203" s="91">
        <f t="shared" si="17"/>
        <v>0</v>
      </c>
      <c r="K203" s="91">
        <f>K204</f>
        <v>1091.9000000000001</v>
      </c>
    </row>
    <row r="204" spans="1:11" ht="30.75" customHeight="1" x14ac:dyDescent="0.25">
      <c r="A204" s="6" t="s">
        <v>102</v>
      </c>
      <c r="B204" s="43" t="s">
        <v>47</v>
      </c>
      <c r="C204" s="43" t="s">
        <v>45</v>
      </c>
      <c r="D204" s="43" t="s">
        <v>161</v>
      </c>
      <c r="E204" s="43" t="s">
        <v>42</v>
      </c>
      <c r="F204" s="43" t="s">
        <v>38</v>
      </c>
      <c r="G204" s="43" t="s">
        <v>77</v>
      </c>
      <c r="H204" s="43" t="s">
        <v>51</v>
      </c>
      <c r="I204" s="60">
        <f>I205</f>
        <v>1091.9000000000001</v>
      </c>
      <c r="J204" s="91">
        <f t="shared" si="17"/>
        <v>0</v>
      </c>
      <c r="K204" s="91">
        <f>K205</f>
        <v>1091.9000000000001</v>
      </c>
    </row>
    <row r="205" spans="1:11" ht="26.25" x14ac:dyDescent="0.25">
      <c r="A205" s="36" t="s">
        <v>64</v>
      </c>
      <c r="B205" s="43" t="s">
        <v>47</v>
      </c>
      <c r="C205" s="43" t="s">
        <v>45</v>
      </c>
      <c r="D205" s="43" t="s">
        <v>161</v>
      </c>
      <c r="E205" s="43" t="s">
        <v>42</v>
      </c>
      <c r="F205" s="43" t="s">
        <v>38</v>
      </c>
      <c r="G205" s="43" t="s">
        <v>77</v>
      </c>
      <c r="H205" s="43" t="s">
        <v>52</v>
      </c>
      <c r="I205" s="60">
        <v>1091.9000000000001</v>
      </c>
      <c r="J205" s="91">
        <f t="shared" si="17"/>
        <v>0</v>
      </c>
      <c r="K205" s="91">
        <v>1091.9000000000001</v>
      </c>
    </row>
    <row r="206" spans="1:11" ht="38.25" x14ac:dyDescent="0.25">
      <c r="A206" s="1" t="s">
        <v>137</v>
      </c>
      <c r="B206" s="43" t="s">
        <v>47</v>
      </c>
      <c r="C206" s="43" t="s">
        <v>45</v>
      </c>
      <c r="D206" s="43" t="s">
        <v>138</v>
      </c>
      <c r="E206" s="43" t="s">
        <v>42</v>
      </c>
      <c r="F206" s="43" t="s">
        <v>39</v>
      </c>
      <c r="G206" s="43" t="s">
        <v>67</v>
      </c>
      <c r="H206" s="43" t="s">
        <v>40</v>
      </c>
      <c r="I206" s="60">
        <f>I207+I215</f>
        <v>30</v>
      </c>
      <c r="J206" s="91">
        <f t="shared" si="17"/>
        <v>3456.2</v>
      </c>
      <c r="K206" s="91">
        <f>K207+K215+K212</f>
        <v>3486.2</v>
      </c>
    </row>
    <row r="207" spans="1:11" ht="25.5" x14ac:dyDescent="0.25">
      <c r="A207" s="1" t="s">
        <v>169</v>
      </c>
      <c r="B207" s="43" t="s">
        <v>47</v>
      </c>
      <c r="C207" s="43" t="s">
        <v>45</v>
      </c>
      <c r="D207" s="43" t="s">
        <v>138</v>
      </c>
      <c r="E207" s="43" t="s">
        <v>44</v>
      </c>
      <c r="F207" s="43" t="s">
        <v>39</v>
      </c>
      <c r="G207" s="43" t="s">
        <v>67</v>
      </c>
      <c r="H207" s="43" t="s">
        <v>40</v>
      </c>
      <c r="I207" s="60">
        <f t="shared" ref="I207:K207" si="27">I208</f>
        <v>30</v>
      </c>
      <c r="J207" s="91">
        <f t="shared" si="17"/>
        <v>0</v>
      </c>
      <c r="K207" s="91">
        <f t="shared" si="27"/>
        <v>30</v>
      </c>
    </row>
    <row r="208" spans="1:11" ht="38.25" x14ac:dyDescent="0.25">
      <c r="A208" s="54" t="s">
        <v>192</v>
      </c>
      <c r="B208" s="43" t="s">
        <v>47</v>
      </c>
      <c r="C208" s="43" t="s">
        <v>45</v>
      </c>
      <c r="D208" s="43" t="s">
        <v>138</v>
      </c>
      <c r="E208" s="43" t="s">
        <v>44</v>
      </c>
      <c r="F208" s="43" t="s">
        <v>171</v>
      </c>
      <c r="G208" s="43" t="s">
        <v>67</v>
      </c>
      <c r="H208" s="43" t="s">
        <v>40</v>
      </c>
      <c r="I208" s="60">
        <f>I209</f>
        <v>30</v>
      </c>
      <c r="J208" s="91">
        <f t="shared" si="17"/>
        <v>0</v>
      </c>
      <c r="K208" s="91">
        <f>K209</f>
        <v>30</v>
      </c>
    </row>
    <row r="209" spans="1:11" ht="27.75" customHeight="1" x14ac:dyDescent="0.25">
      <c r="A209" s="36" t="s">
        <v>124</v>
      </c>
      <c r="B209" s="43" t="s">
        <v>47</v>
      </c>
      <c r="C209" s="43" t="s">
        <v>45</v>
      </c>
      <c r="D209" s="43" t="s">
        <v>138</v>
      </c>
      <c r="E209" s="43" t="s">
        <v>44</v>
      </c>
      <c r="F209" s="43" t="s">
        <v>171</v>
      </c>
      <c r="G209" s="43" t="s">
        <v>77</v>
      </c>
      <c r="H209" s="43" t="s">
        <v>40</v>
      </c>
      <c r="I209" s="60">
        <f>I210</f>
        <v>30</v>
      </c>
      <c r="J209" s="91">
        <f t="shared" si="17"/>
        <v>0</v>
      </c>
      <c r="K209" s="91">
        <f>K210</f>
        <v>30</v>
      </c>
    </row>
    <row r="210" spans="1:11" ht="27.75" customHeight="1" x14ac:dyDescent="0.25">
      <c r="A210" s="38" t="s">
        <v>102</v>
      </c>
      <c r="B210" s="43" t="s">
        <v>47</v>
      </c>
      <c r="C210" s="43" t="s">
        <v>45</v>
      </c>
      <c r="D210" s="43" t="s">
        <v>138</v>
      </c>
      <c r="E210" s="43" t="s">
        <v>44</v>
      </c>
      <c r="F210" s="43" t="s">
        <v>171</v>
      </c>
      <c r="G210" s="43" t="s">
        <v>77</v>
      </c>
      <c r="H210" s="43" t="s">
        <v>51</v>
      </c>
      <c r="I210" s="60">
        <f>I211</f>
        <v>30</v>
      </c>
      <c r="J210" s="91">
        <f t="shared" si="17"/>
        <v>0</v>
      </c>
      <c r="K210" s="91">
        <f>K211</f>
        <v>30</v>
      </c>
    </row>
    <row r="211" spans="1:11" ht="26.25" x14ac:dyDescent="0.25">
      <c r="A211" s="36" t="s">
        <v>64</v>
      </c>
      <c r="B211" s="43" t="s">
        <v>47</v>
      </c>
      <c r="C211" s="43" t="s">
        <v>45</v>
      </c>
      <c r="D211" s="43" t="s">
        <v>138</v>
      </c>
      <c r="E211" s="43" t="s">
        <v>44</v>
      </c>
      <c r="F211" s="43" t="s">
        <v>171</v>
      </c>
      <c r="G211" s="43" t="s">
        <v>77</v>
      </c>
      <c r="H211" s="43" t="s">
        <v>52</v>
      </c>
      <c r="I211" s="60">
        <f>230-200</f>
        <v>30</v>
      </c>
      <c r="J211" s="91">
        <f t="shared" si="17"/>
        <v>0</v>
      </c>
      <c r="K211" s="91">
        <f>230-200</f>
        <v>30</v>
      </c>
    </row>
    <row r="212" spans="1:11" ht="24.75" x14ac:dyDescent="0.25">
      <c r="A212" s="182" t="s">
        <v>192</v>
      </c>
      <c r="B212" s="171" t="s">
        <v>47</v>
      </c>
      <c r="C212" s="171" t="s">
        <v>45</v>
      </c>
      <c r="D212" s="171" t="s">
        <v>138</v>
      </c>
      <c r="E212" s="171" t="s">
        <v>44</v>
      </c>
      <c r="F212" s="169" t="s">
        <v>38</v>
      </c>
      <c r="G212" s="169" t="s">
        <v>67</v>
      </c>
      <c r="H212" s="169" t="s">
        <v>40</v>
      </c>
      <c r="I212" s="60">
        <v>0</v>
      </c>
      <c r="J212" s="91">
        <f t="shared" si="17"/>
        <v>3456.2</v>
      </c>
      <c r="K212" s="91">
        <f>K213</f>
        <v>3456.2</v>
      </c>
    </row>
    <row r="213" spans="1:11" x14ac:dyDescent="0.25">
      <c r="A213" s="113" t="s">
        <v>289</v>
      </c>
      <c r="B213" s="171" t="s">
        <v>47</v>
      </c>
      <c r="C213" s="171" t="s">
        <v>45</v>
      </c>
      <c r="D213" s="171" t="s">
        <v>138</v>
      </c>
      <c r="E213" s="171" t="s">
        <v>44</v>
      </c>
      <c r="F213" s="169" t="s">
        <v>38</v>
      </c>
      <c r="G213" s="169" t="s">
        <v>290</v>
      </c>
      <c r="H213" s="169" t="s">
        <v>40</v>
      </c>
      <c r="I213" s="60">
        <v>0</v>
      </c>
      <c r="J213" s="91">
        <f t="shared" si="17"/>
        <v>3456.2</v>
      </c>
      <c r="K213" s="91">
        <f>K214</f>
        <v>3456.2</v>
      </c>
    </row>
    <row r="214" spans="1:11" ht="24.75" x14ac:dyDescent="0.25">
      <c r="A214" s="113" t="s">
        <v>64</v>
      </c>
      <c r="B214" s="171" t="s">
        <v>47</v>
      </c>
      <c r="C214" s="171" t="s">
        <v>45</v>
      </c>
      <c r="D214" s="171" t="s">
        <v>138</v>
      </c>
      <c r="E214" s="171" t="s">
        <v>44</v>
      </c>
      <c r="F214" s="169" t="s">
        <v>38</v>
      </c>
      <c r="G214" s="169" t="s">
        <v>290</v>
      </c>
      <c r="H214" s="169" t="s">
        <v>52</v>
      </c>
      <c r="I214" s="60">
        <v>0</v>
      </c>
      <c r="J214" s="91">
        <f t="shared" si="17"/>
        <v>3456.2</v>
      </c>
      <c r="K214" s="91">
        <v>3456.2</v>
      </c>
    </row>
    <row r="215" spans="1:11" ht="25.5" x14ac:dyDescent="0.25">
      <c r="A215" s="1" t="s">
        <v>173</v>
      </c>
      <c r="B215" s="43" t="s">
        <v>47</v>
      </c>
      <c r="C215" s="43" t="s">
        <v>45</v>
      </c>
      <c r="D215" s="43" t="s">
        <v>138</v>
      </c>
      <c r="E215" s="43" t="s">
        <v>50</v>
      </c>
      <c r="F215" s="43" t="s">
        <v>39</v>
      </c>
      <c r="G215" s="43" t="s">
        <v>67</v>
      </c>
      <c r="H215" s="43" t="s">
        <v>40</v>
      </c>
      <c r="I215" s="60">
        <f t="shared" ref="I215:K216" si="28">I216</f>
        <v>0</v>
      </c>
      <c r="J215" s="91">
        <f t="shared" si="17"/>
        <v>0</v>
      </c>
      <c r="K215" s="91">
        <f t="shared" si="28"/>
        <v>0</v>
      </c>
    </row>
    <row r="216" spans="1:11" ht="38.25" x14ac:dyDescent="0.25">
      <c r="A216" s="54" t="s">
        <v>193</v>
      </c>
      <c r="B216" s="43" t="s">
        <v>47</v>
      </c>
      <c r="C216" s="43" t="s">
        <v>45</v>
      </c>
      <c r="D216" s="43" t="s">
        <v>138</v>
      </c>
      <c r="E216" s="43" t="s">
        <v>50</v>
      </c>
      <c r="F216" s="43" t="s">
        <v>171</v>
      </c>
      <c r="G216" s="43" t="s">
        <v>67</v>
      </c>
      <c r="H216" s="43" t="s">
        <v>40</v>
      </c>
      <c r="I216" s="60">
        <f t="shared" si="28"/>
        <v>0</v>
      </c>
      <c r="J216" s="91">
        <f t="shared" si="17"/>
        <v>0</v>
      </c>
      <c r="K216" s="91">
        <f t="shared" si="28"/>
        <v>0</v>
      </c>
    </row>
    <row r="217" spans="1:11" ht="39" x14ac:dyDescent="0.25">
      <c r="A217" s="36" t="s">
        <v>124</v>
      </c>
      <c r="B217" s="43" t="s">
        <v>47</v>
      </c>
      <c r="C217" s="43" t="s">
        <v>45</v>
      </c>
      <c r="D217" s="43" t="s">
        <v>138</v>
      </c>
      <c r="E217" s="43" t="s">
        <v>50</v>
      </c>
      <c r="F217" s="43" t="s">
        <v>171</v>
      </c>
      <c r="G217" s="43" t="s">
        <v>77</v>
      </c>
      <c r="H217" s="43" t="s">
        <v>40</v>
      </c>
      <c r="I217" s="60">
        <f>I218</f>
        <v>0</v>
      </c>
      <c r="J217" s="91">
        <f t="shared" si="17"/>
        <v>0</v>
      </c>
      <c r="K217" s="91">
        <f>K218</f>
        <v>0</v>
      </c>
    </row>
    <row r="218" spans="1:11" ht="26.25" x14ac:dyDescent="0.25">
      <c r="A218" s="38" t="s">
        <v>102</v>
      </c>
      <c r="B218" s="43" t="s">
        <v>47</v>
      </c>
      <c r="C218" s="43" t="s">
        <v>45</v>
      </c>
      <c r="D218" s="43" t="s">
        <v>138</v>
      </c>
      <c r="E218" s="43" t="s">
        <v>50</v>
      </c>
      <c r="F218" s="43" t="s">
        <v>171</v>
      </c>
      <c r="G218" s="43" t="s">
        <v>77</v>
      </c>
      <c r="H218" s="43" t="s">
        <v>51</v>
      </c>
      <c r="I218" s="60">
        <f>I219</f>
        <v>0</v>
      </c>
      <c r="J218" s="91">
        <f t="shared" si="17"/>
        <v>0</v>
      </c>
      <c r="K218" s="91">
        <f>K219</f>
        <v>0</v>
      </c>
    </row>
    <row r="219" spans="1:11" ht="26.25" x14ac:dyDescent="0.25">
      <c r="A219" s="36" t="s">
        <v>64</v>
      </c>
      <c r="B219" s="43" t="s">
        <v>47</v>
      </c>
      <c r="C219" s="43" t="s">
        <v>45</v>
      </c>
      <c r="D219" s="43" t="s">
        <v>138</v>
      </c>
      <c r="E219" s="43" t="s">
        <v>50</v>
      </c>
      <c r="F219" s="43" t="s">
        <v>171</v>
      </c>
      <c r="G219" s="43" t="s">
        <v>77</v>
      </c>
      <c r="H219" s="43" t="s">
        <v>52</v>
      </c>
      <c r="I219" s="60">
        <f>400-400</f>
        <v>0</v>
      </c>
      <c r="J219" s="91">
        <f t="shared" si="17"/>
        <v>0</v>
      </c>
      <c r="K219" s="91">
        <f>400-400</f>
        <v>0</v>
      </c>
    </row>
    <row r="220" spans="1:11" ht="39" x14ac:dyDescent="0.25">
      <c r="A220" s="36" t="s">
        <v>139</v>
      </c>
      <c r="B220" s="43" t="s">
        <v>47</v>
      </c>
      <c r="C220" s="43" t="s">
        <v>45</v>
      </c>
      <c r="D220" s="43" t="s">
        <v>140</v>
      </c>
      <c r="E220" s="43" t="s">
        <v>42</v>
      </c>
      <c r="F220" s="43" t="s">
        <v>39</v>
      </c>
      <c r="G220" s="43" t="s">
        <v>67</v>
      </c>
      <c r="H220" s="43" t="s">
        <v>40</v>
      </c>
      <c r="I220" s="60">
        <f>I221</f>
        <v>0</v>
      </c>
      <c r="J220" s="91">
        <f t="shared" si="17"/>
        <v>300</v>
      </c>
      <c r="K220" s="91">
        <f>K221</f>
        <v>300</v>
      </c>
    </row>
    <row r="221" spans="1:11" ht="36.75" x14ac:dyDescent="0.25">
      <c r="A221" s="113" t="s">
        <v>115</v>
      </c>
      <c r="B221" s="171" t="s">
        <v>47</v>
      </c>
      <c r="C221" s="171" t="s">
        <v>45</v>
      </c>
      <c r="D221" s="171" t="s">
        <v>140</v>
      </c>
      <c r="E221" s="171" t="s">
        <v>42</v>
      </c>
      <c r="F221" s="171" t="s">
        <v>41</v>
      </c>
      <c r="G221" s="169" t="s">
        <v>67</v>
      </c>
      <c r="H221" s="169" t="s">
        <v>40</v>
      </c>
      <c r="I221" s="60">
        <v>0</v>
      </c>
      <c r="J221" s="91">
        <f t="shared" si="17"/>
        <v>300</v>
      </c>
      <c r="K221" s="91">
        <f>K222</f>
        <v>300</v>
      </c>
    </row>
    <row r="222" spans="1:11" ht="24.75" x14ac:dyDescent="0.25">
      <c r="A222" s="113" t="s">
        <v>292</v>
      </c>
      <c r="B222" s="171" t="s">
        <v>47</v>
      </c>
      <c r="C222" s="171" t="s">
        <v>45</v>
      </c>
      <c r="D222" s="171" t="s">
        <v>140</v>
      </c>
      <c r="E222" s="171" t="s">
        <v>42</v>
      </c>
      <c r="F222" s="171" t="s">
        <v>41</v>
      </c>
      <c r="G222" s="171" t="s">
        <v>290</v>
      </c>
      <c r="H222" s="171" t="s">
        <v>40</v>
      </c>
      <c r="I222" s="60">
        <v>0</v>
      </c>
      <c r="J222" s="91">
        <f t="shared" si="17"/>
        <v>300</v>
      </c>
      <c r="K222" s="91">
        <f>K223</f>
        <v>300</v>
      </c>
    </row>
    <row r="223" spans="1:11" ht="24.75" x14ac:dyDescent="0.25">
      <c r="A223" s="113" t="s">
        <v>64</v>
      </c>
      <c r="B223" s="171" t="s">
        <v>47</v>
      </c>
      <c r="C223" s="171" t="s">
        <v>45</v>
      </c>
      <c r="D223" s="171" t="s">
        <v>140</v>
      </c>
      <c r="E223" s="171" t="s">
        <v>42</v>
      </c>
      <c r="F223" s="171" t="s">
        <v>41</v>
      </c>
      <c r="G223" s="171" t="s">
        <v>290</v>
      </c>
      <c r="H223" s="171" t="s">
        <v>52</v>
      </c>
      <c r="I223" s="60">
        <v>0</v>
      </c>
      <c r="J223" s="91">
        <f t="shared" si="17"/>
        <v>300</v>
      </c>
      <c r="K223" s="91">
        <v>300</v>
      </c>
    </row>
    <row r="224" spans="1:11" s="81" customFormat="1" x14ac:dyDescent="0.25">
      <c r="A224" s="44" t="s">
        <v>126</v>
      </c>
      <c r="B224" s="46" t="s">
        <v>48</v>
      </c>
      <c r="C224" s="46" t="s">
        <v>39</v>
      </c>
      <c r="D224" s="46" t="s">
        <v>39</v>
      </c>
      <c r="E224" s="46" t="s">
        <v>42</v>
      </c>
      <c r="F224" s="46" t="s">
        <v>39</v>
      </c>
      <c r="G224" s="46" t="s">
        <v>67</v>
      </c>
      <c r="H224" s="46" t="s">
        <v>40</v>
      </c>
      <c r="I224" s="58">
        <f t="shared" ref="I224:K228" si="29">I225</f>
        <v>100</v>
      </c>
      <c r="J224" s="90">
        <f t="shared" si="17"/>
        <v>925.90000000000009</v>
      </c>
      <c r="K224" s="90">
        <f t="shared" si="29"/>
        <v>1025.9000000000001</v>
      </c>
    </row>
    <row r="225" spans="1:11" s="81" customFormat="1" x14ac:dyDescent="0.25">
      <c r="A225" s="7" t="s">
        <v>127</v>
      </c>
      <c r="B225" s="45" t="s">
        <v>48</v>
      </c>
      <c r="C225" s="45" t="s">
        <v>38</v>
      </c>
      <c r="D225" s="45" t="s">
        <v>39</v>
      </c>
      <c r="E225" s="45" t="s">
        <v>42</v>
      </c>
      <c r="F225" s="45" t="s">
        <v>39</v>
      </c>
      <c r="G225" s="45" t="s">
        <v>67</v>
      </c>
      <c r="H225" s="45" t="s">
        <v>40</v>
      </c>
      <c r="I225" s="59">
        <f t="shared" si="29"/>
        <v>100</v>
      </c>
      <c r="J225" s="90">
        <f t="shared" ref="J225:J240" si="30">K225-I225</f>
        <v>925.90000000000009</v>
      </c>
      <c r="K225" s="90">
        <f>K226</f>
        <v>1025.9000000000001</v>
      </c>
    </row>
    <row r="226" spans="1:11" ht="26.25" x14ac:dyDescent="0.25">
      <c r="A226" s="6" t="s">
        <v>174</v>
      </c>
      <c r="B226" s="43" t="s">
        <v>48</v>
      </c>
      <c r="C226" s="43" t="s">
        <v>38</v>
      </c>
      <c r="D226" s="43" t="s">
        <v>175</v>
      </c>
      <c r="E226" s="43" t="s">
        <v>42</v>
      </c>
      <c r="F226" s="43" t="s">
        <v>39</v>
      </c>
      <c r="G226" s="43" t="s">
        <v>67</v>
      </c>
      <c r="H226" s="43" t="s">
        <v>40</v>
      </c>
      <c r="I226" s="60">
        <f>I227</f>
        <v>100</v>
      </c>
      <c r="J226" s="91">
        <f t="shared" si="30"/>
        <v>925.90000000000009</v>
      </c>
      <c r="K226" s="91">
        <f>K227</f>
        <v>1025.9000000000001</v>
      </c>
    </row>
    <row r="227" spans="1:11" ht="51.75" x14ac:dyDescent="0.25">
      <c r="A227" s="6" t="s">
        <v>128</v>
      </c>
      <c r="B227" s="43" t="s">
        <v>48</v>
      </c>
      <c r="C227" s="43" t="s">
        <v>38</v>
      </c>
      <c r="D227" s="43" t="s">
        <v>175</v>
      </c>
      <c r="E227" s="43" t="s">
        <v>42</v>
      </c>
      <c r="F227" s="43" t="s">
        <v>38</v>
      </c>
      <c r="G227" s="43" t="s">
        <v>67</v>
      </c>
      <c r="H227" s="43" t="s">
        <v>40</v>
      </c>
      <c r="I227" s="60">
        <f t="shared" si="29"/>
        <v>100</v>
      </c>
      <c r="J227" s="91">
        <f t="shared" si="30"/>
        <v>925.90000000000009</v>
      </c>
      <c r="K227" s="91">
        <f>K228+K231</f>
        <v>1025.9000000000001</v>
      </c>
    </row>
    <row r="228" spans="1:11" x14ac:dyDescent="0.25">
      <c r="A228" s="6" t="s">
        <v>129</v>
      </c>
      <c r="B228" s="43" t="s">
        <v>48</v>
      </c>
      <c r="C228" s="43" t="s">
        <v>38</v>
      </c>
      <c r="D228" s="43" t="s">
        <v>175</v>
      </c>
      <c r="E228" s="43" t="s">
        <v>42</v>
      </c>
      <c r="F228" s="43" t="s">
        <v>38</v>
      </c>
      <c r="G228" s="43" t="s">
        <v>84</v>
      </c>
      <c r="H228" s="43" t="s">
        <v>40</v>
      </c>
      <c r="I228" s="60">
        <f t="shared" si="29"/>
        <v>100</v>
      </c>
      <c r="J228" s="91">
        <f t="shared" si="30"/>
        <v>881.9</v>
      </c>
      <c r="K228" s="91">
        <f t="shared" si="29"/>
        <v>981.9</v>
      </c>
    </row>
    <row r="229" spans="1:11" ht="26.25" x14ac:dyDescent="0.25">
      <c r="A229" s="6" t="s">
        <v>102</v>
      </c>
      <c r="B229" s="43" t="s">
        <v>48</v>
      </c>
      <c r="C229" s="43" t="s">
        <v>38</v>
      </c>
      <c r="D229" s="43" t="s">
        <v>175</v>
      </c>
      <c r="E229" s="43" t="s">
        <v>42</v>
      </c>
      <c r="F229" s="43" t="s">
        <v>38</v>
      </c>
      <c r="G229" s="43" t="s">
        <v>84</v>
      </c>
      <c r="H229" s="43" t="s">
        <v>51</v>
      </c>
      <c r="I229" s="60">
        <f>I230</f>
        <v>100</v>
      </c>
      <c r="J229" s="91">
        <f t="shared" si="30"/>
        <v>881.9</v>
      </c>
      <c r="K229" s="91">
        <f>K230</f>
        <v>981.9</v>
      </c>
    </row>
    <row r="230" spans="1:11" ht="26.25" x14ac:dyDescent="0.25">
      <c r="A230" s="36" t="s">
        <v>64</v>
      </c>
      <c r="B230" s="43" t="s">
        <v>48</v>
      </c>
      <c r="C230" s="43" t="s">
        <v>38</v>
      </c>
      <c r="D230" s="43" t="s">
        <v>175</v>
      </c>
      <c r="E230" s="43" t="s">
        <v>42</v>
      </c>
      <c r="F230" s="43" t="s">
        <v>38</v>
      </c>
      <c r="G230" s="43" t="s">
        <v>84</v>
      </c>
      <c r="H230" s="43" t="s">
        <v>52</v>
      </c>
      <c r="I230" s="60">
        <v>100</v>
      </c>
      <c r="J230" s="91">
        <f t="shared" si="30"/>
        <v>881.9</v>
      </c>
      <c r="K230" s="91">
        <f>981.9</f>
        <v>981.9</v>
      </c>
    </row>
    <row r="231" spans="1:11" x14ac:dyDescent="0.25">
      <c r="A231" s="113" t="s">
        <v>297</v>
      </c>
      <c r="B231" s="171" t="s">
        <v>48</v>
      </c>
      <c r="C231" s="171" t="s">
        <v>38</v>
      </c>
      <c r="D231" s="171" t="s">
        <v>175</v>
      </c>
      <c r="E231" s="171" t="s">
        <v>42</v>
      </c>
      <c r="F231" s="171" t="s">
        <v>38</v>
      </c>
      <c r="G231" s="171" t="s">
        <v>84</v>
      </c>
      <c r="H231" s="171" t="s">
        <v>40</v>
      </c>
      <c r="I231" s="60">
        <f>I232</f>
        <v>0</v>
      </c>
      <c r="J231" s="91">
        <f t="shared" si="30"/>
        <v>44</v>
      </c>
      <c r="K231" s="91">
        <f>K232</f>
        <v>44</v>
      </c>
    </row>
    <row r="232" spans="1:11" x14ac:dyDescent="0.25">
      <c r="A232" s="113" t="s">
        <v>377</v>
      </c>
      <c r="B232" s="171" t="s">
        <v>48</v>
      </c>
      <c r="C232" s="171" t="s">
        <v>38</v>
      </c>
      <c r="D232" s="171" t="s">
        <v>175</v>
      </c>
      <c r="E232" s="171" t="s">
        <v>42</v>
      </c>
      <c r="F232" s="171" t="s">
        <v>38</v>
      </c>
      <c r="G232" s="171" t="s">
        <v>84</v>
      </c>
      <c r="H232" s="171" t="s">
        <v>303</v>
      </c>
      <c r="I232" s="60">
        <v>0</v>
      </c>
      <c r="J232" s="91">
        <f t="shared" si="30"/>
        <v>44</v>
      </c>
      <c r="K232" s="91">
        <v>44</v>
      </c>
    </row>
    <row r="233" spans="1:11" s="81" customFormat="1" x14ac:dyDescent="0.25">
      <c r="A233" s="24" t="s">
        <v>31</v>
      </c>
      <c r="B233" s="25" t="s">
        <v>78</v>
      </c>
      <c r="C233" s="25" t="s">
        <v>39</v>
      </c>
      <c r="D233" s="25" t="s">
        <v>39</v>
      </c>
      <c r="E233" s="25" t="s">
        <v>42</v>
      </c>
      <c r="F233" s="25" t="s">
        <v>39</v>
      </c>
      <c r="G233" s="25" t="s">
        <v>67</v>
      </c>
      <c r="H233" s="25" t="s">
        <v>40</v>
      </c>
      <c r="I233" s="58">
        <f>I234</f>
        <v>300</v>
      </c>
      <c r="J233" s="90">
        <f t="shared" si="30"/>
        <v>0</v>
      </c>
      <c r="K233" s="90">
        <f>K234</f>
        <v>300</v>
      </c>
    </row>
    <row r="234" spans="1:11" s="81" customFormat="1" x14ac:dyDescent="0.25">
      <c r="A234" s="7" t="s">
        <v>32</v>
      </c>
      <c r="B234" s="4" t="s">
        <v>78</v>
      </c>
      <c r="C234" s="4" t="s">
        <v>38</v>
      </c>
      <c r="D234" s="4" t="s">
        <v>39</v>
      </c>
      <c r="E234" s="4" t="s">
        <v>42</v>
      </c>
      <c r="F234" s="4" t="s">
        <v>39</v>
      </c>
      <c r="G234" s="4" t="s">
        <v>67</v>
      </c>
      <c r="H234" s="4" t="s">
        <v>40</v>
      </c>
      <c r="I234" s="59">
        <f>I235</f>
        <v>300</v>
      </c>
      <c r="J234" s="90">
        <f t="shared" si="30"/>
        <v>0</v>
      </c>
      <c r="K234" s="90">
        <f>K235</f>
        <v>300</v>
      </c>
    </row>
    <row r="235" spans="1:11" ht="39" x14ac:dyDescent="0.25">
      <c r="A235" s="29" t="s">
        <v>139</v>
      </c>
      <c r="B235" s="2" t="s">
        <v>78</v>
      </c>
      <c r="C235" s="2" t="s">
        <v>38</v>
      </c>
      <c r="D235" s="2" t="s">
        <v>140</v>
      </c>
      <c r="E235" s="2" t="s">
        <v>42</v>
      </c>
      <c r="F235" s="2" t="s">
        <v>39</v>
      </c>
      <c r="G235" s="2" t="s">
        <v>67</v>
      </c>
      <c r="H235" s="2" t="s">
        <v>40</v>
      </c>
      <c r="I235" s="60">
        <f>I236</f>
        <v>300</v>
      </c>
      <c r="J235" s="91">
        <f t="shared" si="30"/>
        <v>0</v>
      </c>
      <c r="K235" s="91">
        <f>K236</f>
        <v>300</v>
      </c>
    </row>
    <row r="236" spans="1:11" ht="39" x14ac:dyDescent="0.25">
      <c r="A236" s="27" t="s">
        <v>116</v>
      </c>
      <c r="B236" s="2" t="s">
        <v>78</v>
      </c>
      <c r="C236" s="2" t="s">
        <v>38</v>
      </c>
      <c r="D236" s="2" t="s">
        <v>140</v>
      </c>
      <c r="E236" s="2" t="s">
        <v>42</v>
      </c>
      <c r="F236" s="2" t="s">
        <v>45</v>
      </c>
      <c r="G236" s="2" t="s">
        <v>67</v>
      </c>
      <c r="H236" s="2" t="s">
        <v>40</v>
      </c>
      <c r="I236" s="60">
        <f t="shared" ref="I236:K237" si="31">I237</f>
        <v>300</v>
      </c>
      <c r="J236" s="91">
        <f t="shared" si="30"/>
        <v>0</v>
      </c>
      <c r="K236" s="91">
        <f t="shared" si="31"/>
        <v>300</v>
      </c>
    </row>
    <row r="237" spans="1:11" x14ac:dyDescent="0.25">
      <c r="A237" s="6" t="s">
        <v>129</v>
      </c>
      <c r="B237" s="2" t="s">
        <v>78</v>
      </c>
      <c r="C237" s="2" t="s">
        <v>38</v>
      </c>
      <c r="D237" s="2" t="s">
        <v>140</v>
      </c>
      <c r="E237" s="2" t="s">
        <v>42</v>
      </c>
      <c r="F237" s="2" t="s">
        <v>45</v>
      </c>
      <c r="G237" s="2" t="s">
        <v>84</v>
      </c>
      <c r="H237" s="2" t="s">
        <v>40</v>
      </c>
      <c r="I237" s="60">
        <f t="shared" si="31"/>
        <v>300</v>
      </c>
      <c r="J237" s="91">
        <f t="shared" si="30"/>
        <v>0</v>
      </c>
      <c r="K237" s="91">
        <f t="shared" si="31"/>
        <v>300</v>
      </c>
    </row>
    <row r="238" spans="1:11" x14ac:dyDescent="0.25">
      <c r="A238" s="6" t="s">
        <v>33</v>
      </c>
      <c r="B238" s="2" t="s">
        <v>78</v>
      </c>
      <c r="C238" s="2" t="s">
        <v>38</v>
      </c>
      <c r="D238" s="2" t="s">
        <v>140</v>
      </c>
      <c r="E238" s="2" t="s">
        <v>42</v>
      </c>
      <c r="F238" s="2" t="s">
        <v>45</v>
      </c>
      <c r="G238" s="2" t="s">
        <v>84</v>
      </c>
      <c r="H238" s="2" t="s">
        <v>104</v>
      </c>
      <c r="I238" s="60">
        <f>I239</f>
        <v>300</v>
      </c>
      <c r="J238" s="91">
        <f t="shared" si="30"/>
        <v>0</v>
      </c>
      <c r="K238" s="91">
        <f>K239</f>
        <v>300</v>
      </c>
    </row>
    <row r="239" spans="1:11" ht="26.25" x14ac:dyDescent="0.25">
      <c r="A239" s="6" t="s">
        <v>183</v>
      </c>
      <c r="B239" s="2" t="s">
        <v>78</v>
      </c>
      <c r="C239" s="2" t="s">
        <v>38</v>
      </c>
      <c r="D239" s="2" t="s">
        <v>140</v>
      </c>
      <c r="E239" s="2" t="s">
        <v>42</v>
      </c>
      <c r="F239" s="2" t="s">
        <v>45</v>
      </c>
      <c r="G239" s="2" t="s">
        <v>84</v>
      </c>
      <c r="H239" s="2" t="s">
        <v>182</v>
      </c>
      <c r="I239" s="60">
        <v>300</v>
      </c>
      <c r="J239" s="91">
        <f t="shared" si="30"/>
        <v>0</v>
      </c>
      <c r="K239" s="91">
        <v>300</v>
      </c>
    </row>
    <row r="240" spans="1:11" x14ac:dyDescent="0.25">
      <c r="A240" s="12" t="s">
        <v>35</v>
      </c>
      <c r="B240" s="32"/>
      <c r="C240" s="32"/>
      <c r="D240" s="2"/>
      <c r="E240" s="2"/>
      <c r="F240" s="2"/>
      <c r="G240" s="2"/>
      <c r="H240" s="32"/>
      <c r="I240" s="59">
        <f>I9+I68+I74+I102+I153+I233+I224</f>
        <v>75780.5</v>
      </c>
      <c r="J240" s="90">
        <f t="shared" si="30"/>
        <v>47350.399999999994</v>
      </c>
      <c r="K240" s="90">
        <f>K9+K68+K74+K102+K153+K233+K224</f>
        <v>123130.9</v>
      </c>
    </row>
    <row r="242" spans="9:9" x14ac:dyDescent="0.25">
      <c r="I242" s="83"/>
    </row>
  </sheetData>
  <autoFilter ref="A8:K240"/>
  <mergeCells count="13">
    <mergeCell ref="E1:K1"/>
    <mergeCell ref="J6:J7"/>
    <mergeCell ref="K6:K7"/>
    <mergeCell ref="A5:K5"/>
    <mergeCell ref="A2:A3"/>
    <mergeCell ref="A4:I4"/>
    <mergeCell ref="A6:A7"/>
    <mergeCell ref="I6:I7"/>
    <mergeCell ref="B6:B7"/>
    <mergeCell ref="C6:C7"/>
    <mergeCell ref="D6:G6"/>
    <mergeCell ref="H6:H7"/>
    <mergeCell ref="E2:K3"/>
  </mergeCells>
  <pageMargins left="0.7" right="0.7" top="0.75" bottom="0.75" header="0.3" footer="0.3"/>
  <pageSetup paperSize="9" scale="6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zoomScale="140" zoomScaleNormal="140" workbookViewId="0">
      <selection activeCell="F1" sqref="F1:I1"/>
    </sheetView>
  </sheetViews>
  <sheetFormatPr defaultRowHeight="15" x14ac:dyDescent="0.25"/>
  <cols>
    <col min="1" max="1" width="60.140625" style="66" customWidth="1"/>
    <col min="2" max="2" width="5" style="66" bestFit="1" customWidth="1"/>
    <col min="3" max="3" width="4.42578125" style="66" bestFit="1" customWidth="1"/>
    <col min="4" max="4" width="5.28515625" style="66" customWidth="1"/>
    <col min="5" max="5" width="7.42578125" style="66" customWidth="1"/>
    <col min="6" max="6" width="6.5703125" style="66" customWidth="1"/>
    <col min="7" max="7" width="9.140625" style="66"/>
    <col min="8" max="8" width="13.42578125" style="66" bestFit="1" customWidth="1"/>
    <col min="9" max="9" width="22.5703125" style="66" customWidth="1"/>
    <col min="10" max="16384" width="9.140625" style="66"/>
  </cols>
  <sheetData>
    <row r="1" spans="1:9" ht="48" customHeight="1" x14ac:dyDescent="0.25">
      <c r="F1" s="239" t="s">
        <v>380</v>
      </c>
      <c r="G1" s="239"/>
      <c r="H1" s="239"/>
      <c r="I1" s="239"/>
    </row>
    <row r="2" spans="1:9" ht="53.25" customHeight="1" x14ac:dyDescent="0.25">
      <c r="A2" s="77"/>
      <c r="B2" s="239"/>
      <c r="C2" s="241"/>
      <c r="D2" s="241"/>
      <c r="E2" s="239" t="s">
        <v>205</v>
      </c>
      <c r="F2" s="239"/>
      <c r="G2" s="239"/>
      <c r="H2" s="239"/>
      <c r="I2" s="239"/>
    </row>
    <row r="3" spans="1:9" ht="66.75" customHeight="1" x14ac:dyDescent="0.25">
      <c r="A3" s="240" t="s">
        <v>185</v>
      </c>
      <c r="B3" s="241"/>
      <c r="C3" s="241"/>
      <c r="D3" s="241"/>
      <c r="E3" s="231"/>
      <c r="F3" s="231"/>
      <c r="G3" s="231"/>
    </row>
    <row r="5" spans="1:9" x14ac:dyDescent="0.25">
      <c r="A5" s="228" t="s">
        <v>0</v>
      </c>
      <c r="B5" s="228"/>
      <c r="C5" s="228"/>
      <c r="D5" s="228"/>
      <c r="E5" s="228"/>
      <c r="F5" s="228"/>
      <c r="G5" s="228"/>
      <c r="H5" s="228"/>
      <c r="I5" s="228"/>
    </row>
    <row r="6" spans="1:9" x14ac:dyDescent="0.25">
      <c r="A6" s="232" t="s">
        <v>2</v>
      </c>
      <c r="B6" s="236" t="s">
        <v>5</v>
      </c>
      <c r="C6" s="236"/>
      <c r="D6" s="236"/>
      <c r="E6" s="236"/>
      <c r="F6" s="237" t="s">
        <v>6</v>
      </c>
      <c r="G6" s="233" t="s">
        <v>186</v>
      </c>
      <c r="H6" s="220" t="s">
        <v>208</v>
      </c>
      <c r="I6" s="222" t="s">
        <v>209</v>
      </c>
    </row>
    <row r="7" spans="1:9" x14ac:dyDescent="0.25">
      <c r="A7" s="232"/>
      <c r="B7" s="180" t="s">
        <v>7</v>
      </c>
      <c r="C7" s="180" t="s">
        <v>8</v>
      </c>
      <c r="D7" s="180" t="s">
        <v>100</v>
      </c>
      <c r="E7" s="180" t="s">
        <v>9</v>
      </c>
      <c r="F7" s="238"/>
      <c r="G7" s="234"/>
      <c r="H7" s="221"/>
      <c r="I7" s="222"/>
    </row>
    <row r="8" spans="1:9" x14ac:dyDescent="0.25">
      <c r="A8" s="178">
        <v>1</v>
      </c>
      <c r="B8" s="179" t="s">
        <v>50</v>
      </c>
      <c r="C8" s="179" t="s">
        <v>58</v>
      </c>
      <c r="D8" s="179">
        <v>4</v>
      </c>
      <c r="E8" s="179">
        <v>5</v>
      </c>
      <c r="F8" s="179">
        <v>6</v>
      </c>
      <c r="G8" s="179">
        <v>7</v>
      </c>
      <c r="H8" s="179" t="s">
        <v>130</v>
      </c>
      <c r="I8" s="179" t="s">
        <v>105</v>
      </c>
    </row>
    <row r="9" spans="1:9" s="79" customFormat="1" ht="26.25" x14ac:dyDescent="0.25">
      <c r="A9" s="7" t="s">
        <v>176</v>
      </c>
      <c r="B9" s="4" t="s">
        <v>134</v>
      </c>
      <c r="C9" s="4" t="s">
        <v>42</v>
      </c>
      <c r="D9" s="4" t="s">
        <v>39</v>
      </c>
      <c r="E9" s="4" t="s">
        <v>67</v>
      </c>
      <c r="F9" s="4" t="s">
        <v>40</v>
      </c>
      <c r="G9" s="59">
        <f>G10+G17</f>
        <v>2562.9</v>
      </c>
      <c r="H9" s="78">
        <f>I9-G9</f>
        <v>0</v>
      </c>
      <c r="I9" s="59">
        <f>I10+I17</f>
        <v>2562.9</v>
      </c>
    </row>
    <row r="10" spans="1:9" s="81" customFormat="1" ht="26.25" x14ac:dyDescent="0.25">
      <c r="A10" s="6" t="s">
        <v>135</v>
      </c>
      <c r="B10" s="2" t="s">
        <v>134</v>
      </c>
      <c r="C10" s="2" t="s">
        <v>42</v>
      </c>
      <c r="D10" s="2" t="s">
        <v>38</v>
      </c>
      <c r="E10" s="2" t="s">
        <v>67</v>
      </c>
      <c r="F10" s="2" t="s">
        <v>40</v>
      </c>
      <c r="G10" s="60">
        <f>G11+G14</f>
        <v>400</v>
      </c>
      <c r="H10" s="80">
        <f t="shared" ref="H10:H83" si="0">I10-G10</f>
        <v>0</v>
      </c>
      <c r="I10" s="60">
        <f>I11+I14</f>
        <v>400</v>
      </c>
    </row>
    <row r="11" spans="1:9" ht="26.25" x14ac:dyDescent="0.25">
      <c r="A11" s="36" t="s">
        <v>124</v>
      </c>
      <c r="B11" s="2" t="s">
        <v>134</v>
      </c>
      <c r="C11" s="2" t="s">
        <v>42</v>
      </c>
      <c r="D11" s="2" t="s">
        <v>38</v>
      </c>
      <c r="E11" s="2" t="s">
        <v>77</v>
      </c>
      <c r="F11" s="2" t="s">
        <v>40</v>
      </c>
      <c r="G11" s="60">
        <f>G12</f>
        <v>400</v>
      </c>
      <c r="H11" s="80">
        <f t="shared" si="0"/>
        <v>0</v>
      </c>
      <c r="I11" s="60">
        <f>I12</f>
        <v>400</v>
      </c>
    </row>
    <row r="12" spans="1:9" ht="26.25" x14ac:dyDescent="0.25">
      <c r="A12" s="6" t="s">
        <v>102</v>
      </c>
      <c r="B12" s="2" t="s">
        <v>134</v>
      </c>
      <c r="C12" s="2" t="s">
        <v>42</v>
      </c>
      <c r="D12" s="2" t="s">
        <v>38</v>
      </c>
      <c r="E12" s="2" t="s">
        <v>77</v>
      </c>
      <c r="F12" s="2" t="s">
        <v>51</v>
      </c>
      <c r="G12" s="60">
        <f>G13</f>
        <v>400</v>
      </c>
      <c r="H12" s="80">
        <f t="shared" si="0"/>
        <v>0</v>
      </c>
      <c r="I12" s="60">
        <f>I13</f>
        <v>400</v>
      </c>
    </row>
    <row r="13" spans="1:9" ht="26.25" x14ac:dyDescent="0.25">
      <c r="A13" s="6" t="s">
        <v>64</v>
      </c>
      <c r="B13" s="42" t="s">
        <v>134</v>
      </c>
      <c r="C13" s="42" t="s">
        <v>42</v>
      </c>
      <c r="D13" s="42" t="s">
        <v>38</v>
      </c>
      <c r="E13" s="42" t="s">
        <v>77</v>
      </c>
      <c r="F13" s="42" t="s">
        <v>52</v>
      </c>
      <c r="G13" s="60">
        <v>400</v>
      </c>
      <c r="H13" s="80">
        <f t="shared" si="0"/>
        <v>0</v>
      </c>
      <c r="I13" s="60">
        <v>400</v>
      </c>
    </row>
    <row r="14" spans="1:9" ht="39" x14ac:dyDescent="0.25">
      <c r="A14" s="36" t="s">
        <v>179</v>
      </c>
      <c r="B14" s="43" t="s">
        <v>134</v>
      </c>
      <c r="C14" s="43" t="s">
        <v>42</v>
      </c>
      <c r="D14" s="43" t="s">
        <v>38</v>
      </c>
      <c r="E14" s="43" t="s">
        <v>180</v>
      </c>
      <c r="F14" s="43" t="s">
        <v>40</v>
      </c>
      <c r="G14" s="60">
        <f t="shared" ref="G14:I14" si="1">G15</f>
        <v>0</v>
      </c>
      <c r="H14" s="80">
        <f t="shared" si="0"/>
        <v>0</v>
      </c>
      <c r="I14" s="60">
        <f t="shared" si="1"/>
        <v>0</v>
      </c>
    </row>
    <row r="15" spans="1:9" ht="26.25" x14ac:dyDescent="0.25">
      <c r="A15" s="6" t="s">
        <v>102</v>
      </c>
      <c r="B15" s="43" t="s">
        <v>134</v>
      </c>
      <c r="C15" s="43" t="s">
        <v>42</v>
      </c>
      <c r="D15" s="43" t="s">
        <v>38</v>
      </c>
      <c r="E15" s="43" t="s">
        <v>180</v>
      </c>
      <c r="F15" s="43" t="s">
        <v>51</v>
      </c>
      <c r="G15" s="60">
        <f>G16</f>
        <v>0</v>
      </c>
      <c r="H15" s="80">
        <f t="shared" si="0"/>
        <v>0</v>
      </c>
      <c r="I15" s="60">
        <f>I16</f>
        <v>0</v>
      </c>
    </row>
    <row r="16" spans="1:9" ht="26.25" x14ac:dyDescent="0.25">
      <c r="A16" s="6" t="s">
        <v>64</v>
      </c>
      <c r="B16" s="43" t="s">
        <v>134</v>
      </c>
      <c r="C16" s="43" t="s">
        <v>42</v>
      </c>
      <c r="D16" s="43" t="s">
        <v>38</v>
      </c>
      <c r="E16" s="43" t="s">
        <v>180</v>
      </c>
      <c r="F16" s="43" t="s">
        <v>52</v>
      </c>
      <c r="G16" s="60">
        <v>0</v>
      </c>
      <c r="H16" s="80">
        <f t="shared" si="0"/>
        <v>0</v>
      </c>
      <c r="I16" s="60">
        <v>0</v>
      </c>
    </row>
    <row r="17" spans="1:9" ht="26.25" x14ac:dyDescent="0.25">
      <c r="A17" s="6" t="s">
        <v>136</v>
      </c>
      <c r="B17" s="42" t="s">
        <v>134</v>
      </c>
      <c r="C17" s="42" t="s">
        <v>42</v>
      </c>
      <c r="D17" s="42" t="s">
        <v>41</v>
      </c>
      <c r="E17" s="42" t="s">
        <v>67</v>
      </c>
      <c r="F17" s="42" t="s">
        <v>40</v>
      </c>
      <c r="G17" s="60">
        <f t="shared" ref="G17:I18" si="2">G18</f>
        <v>2162.9</v>
      </c>
      <c r="H17" s="80">
        <f t="shared" si="0"/>
        <v>0</v>
      </c>
      <c r="I17" s="60">
        <f t="shared" si="2"/>
        <v>2162.9</v>
      </c>
    </row>
    <row r="18" spans="1:9" ht="26.25" x14ac:dyDescent="0.25">
      <c r="A18" s="36" t="s">
        <v>124</v>
      </c>
      <c r="B18" s="2" t="s">
        <v>134</v>
      </c>
      <c r="C18" s="2" t="s">
        <v>42</v>
      </c>
      <c r="D18" s="2" t="s">
        <v>41</v>
      </c>
      <c r="E18" s="2" t="s">
        <v>77</v>
      </c>
      <c r="F18" s="2" t="s">
        <v>40</v>
      </c>
      <c r="G18" s="60">
        <f t="shared" si="2"/>
        <v>2162.9</v>
      </c>
      <c r="H18" s="80">
        <f t="shared" si="0"/>
        <v>0</v>
      </c>
      <c r="I18" s="60">
        <f t="shared" si="2"/>
        <v>2162.9</v>
      </c>
    </row>
    <row r="19" spans="1:9" s="79" customFormat="1" ht="26.25" x14ac:dyDescent="0.25">
      <c r="A19" s="6" t="s">
        <v>102</v>
      </c>
      <c r="B19" s="2" t="s">
        <v>134</v>
      </c>
      <c r="C19" s="2" t="s">
        <v>42</v>
      </c>
      <c r="D19" s="2" t="s">
        <v>41</v>
      </c>
      <c r="E19" s="2" t="s">
        <v>77</v>
      </c>
      <c r="F19" s="2" t="s">
        <v>51</v>
      </c>
      <c r="G19" s="60">
        <f>G20</f>
        <v>2162.9</v>
      </c>
      <c r="H19" s="80">
        <f t="shared" si="0"/>
        <v>0</v>
      </c>
      <c r="I19" s="60">
        <f>I20</f>
        <v>2162.9</v>
      </c>
    </row>
    <row r="20" spans="1:9" s="81" customFormat="1" ht="26.25" x14ac:dyDescent="0.25">
      <c r="A20" s="6" t="s">
        <v>64</v>
      </c>
      <c r="B20" s="43" t="s">
        <v>134</v>
      </c>
      <c r="C20" s="43" t="s">
        <v>42</v>
      </c>
      <c r="D20" s="43" t="s">
        <v>41</v>
      </c>
      <c r="E20" s="43" t="s">
        <v>77</v>
      </c>
      <c r="F20" s="43" t="s">
        <v>52</v>
      </c>
      <c r="G20" s="60">
        <v>2162.9</v>
      </c>
      <c r="H20" s="80">
        <f t="shared" si="0"/>
        <v>0</v>
      </c>
      <c r="I20" s="91">
        <v>2162.9</v>
      </c>
    </row>
    <row r="21" spans="1:9" s="81" customFormat="1" ht="25.5" x14ac:dyDescent="0.25">
      <c r="A21" s="53" t="s">
        <v>137</v>
      </c>
      <c r="B21" s="45" t="s">
        <v>138</v>
      </c>
      <c r="C21" s="45" t="s">
        <v>42</v>
      </c>
      <c r="D21" s="45" t="s">
        <v>39</v>
      </c>
      <c r="E21" s="45" t="s">
        <v>67</v>
      </c>
      <c r="F21" s="45" t="s">
        <v>40</v>
      </c>
      <c r="G21" s="59">
        <f>G22+G31</f>
        <v>30</v>
      </c>
      <c r="H21" s="78">
        <f t="shared" si="0"/>
        <v>3456.2</v>
      </c>
      <c r="I21" s="59">
        <f>I22+I31</f>
        <v>3486.2</v>
      </c>
    </row>
    <row r="22" spans="1:9" s="81" customFormat="1" ht="25.5" x14ac:dyDescent="0.25">
      <c r="A22" s="1" t="s">
        <v>169</v>
      </c>
      <c r="B22" s="43" t="s">
        <v>138</v>
      </c>
      <c r="C22" s="43" t="s">
        <v>44</v>
      </c>
      <c r="D22" s="43" t="s">
        <v>39</v>
      </c>
      <c r="E22" s="43" t="s">
        <v>67</v>
      </c>
      <c r="F22" s="43" t="s">
        <v>40</v>
      </c>
      <c r="G22" s="60">
        <f t="shared" ref="G22" si="3">G23</f>
        <v>30</v>
      </c>
      <c r="H22" s="80">
        <f t="shared" si="0"/>
        <v>3456.2</v>
      </c>
      <c r="I22" s="60">
        <f>I23+I27</f>
        <v>3486.2</v>
      </c>
    </row>
    <row r="23" spans="1:9" s="81" customFormat="1" ht="25.5" x14ac:dyDescent="0.25">
      <c r="A23" s="1" t="s">
        <v>170</v>
      </c>
      <c r="B23" s="43" t="s">
        <v>138</v>
      </c>
      <c r="C23" s="43" t="s">
        <v>44</v>
      </c>
      <c r="D23" s="43" t="s">
        <v>171</v>
      </c>
      <c r="E23" s="43" t="s">
        <v>67</v>
      </c>
      <c r="F23" s="43" t="s">
        <v>40</v>
      </c>
      <c r="G23" s="60">
        <f>G24</f>
        <v>30</v>
      </c>
      <c r="H23" s="80">
        <f t="shared" si="0"/>
        <v>0</v>
      </c>
      <c r="I23" s="60">
        <f>I24</f>
        <v>30</v>
      </c>
    </row>
    <row r="24" spans="1:9" s="81" customFormat="1" x14ac:dyDescent="0.25">
      <c r="A24" s="36" t="s">
        <v>172</v>
      </c>
      <c r="B24" s="43" t="s">
        <v>138</v>
      </c>
      <c r="C24" s="43" t="s">
        <v>44</v>
      </c>
      <c r="D24" s="43" t="s">
        <v>171</v>
      </c>
      <c r="E24" s="43" t="s">
        <v>77</v>
      </c>
      <c r="F24" s="43" t="s">
        <v>40</v>
      </c>
      <c r="G24" s="60">
        <f>G25</f>
        <v>30</v>
      </c>
      <c r="H24" s="80">
        <f t="shared" si="0"/>
        <v>0</v>
      </c>
      <c r="I24" s="60">
        <f>I25</f>
        <v>30</v>
      </c>
    </row>
    <row r="25" spans="1:9" s="81" customFormat="1" ht="26.25" x14ac:dyDescent="0.25">
      <c r="A25" s="38" t="s">
        <v>102</v>
      </c>
      <c r="B25" s="43" t="s">
        <v>138</v>
      </c>
      <c r="C25" s="43" t="s">
        <v>44</v>
      </c>
      <c r="D25" s="43" t="s">
        <v>171</v>
      </c>
      <c r="E25" s="43" t="s">
        <v>77</v>
      </c>
      <c r="F25" s="43" t="s">
        <v>51</v>
      </c>
      <c r="G25" s="60">
        <f>G26</f>
        <v>30</v>
      </c>
      <c r="H25" s="80">
        <f t="shared" si="0"/>
        <v>0</v>
      </c>
      <c r="I25" s="60">
        <f>I26</f>
        <v>30</v>
      </c>
    </row>
    <row r="26" spans="1:9" s="81" customFormat="1" ht="26.25" x14ac:dyDescent="0.25">
      <c r="A26" s="6" t="s">
        <v>102</v>
      </c>
      <c r="B26" s="43" t="s">
        <v>138</v>
      </c>
      <c r="C26" s="43" t="s">
        <v>44</v>
      </c>
      <c r="D26" s="43" t="s">
        <v>171</v>
      </c>
      <c r="E26" s="43" t="s">
        <v>77</v>
      </c>
      <c r="F26" s="43" t="s">
        <v>52</v>
      </c>
      <c r="G26" s="60">
        <f>230-200</f>
        <v>30</v>
      </c>
      <c r="H26" s="80">
        <f t="shared" si="0"/>
        <v>0</v>
      </c>
      <c r="I26" s="60">
        <f>230-200</f>
        <v>30</v>
      </c>
    </row>
    <row r="27" spans="1:9" s="81" customFormat="1" ht="24.75" x14ac:dyDescent="0.25">
      <c r="A27" s="182" t="s">
        <v>192</v>
      </c>
      <c r="B27" s="171" t="s">
        <v>138</v>
      </c>
      <c r="C27" s="171" t="s">
        <v>44</v>
      </c>
      <c r="D27" s="169" t="s">
        <v>38</v>
      </c>
      <c r="E27" s="169" t="s">
        <v>67</v>
      </c>
      <c r="F27" s="169" t="s">
        <v>40</v>
      </c>
      <c r="G27" s="60">
        <f>G28</f>
        <v>0</v>
      </c>
      <c r="H27" s="80">
        <f t="shared" si="0"/>
        <v>3456.2</v>
      </c>
      <c r="I27" s="60">
        <f>I28</f>
        <v>3456.2</v>
      </c>
    </row>
    <row r="28" spans="1:9" s="81" customFormat="1" x14ac:dyDescent="0.25">
      <c r="A28" s="113" t="s">
        <v>289</v>
      </c>
      <c r="B28" s="171" t="s">
        <v>138</v>
      </c>
      <c r="C28" s="171" t="s">
        <v>44</v>
      </c>
      <c r="D28" s="169" t="s">
        <v>38</v>
      </c>
      <c r="E28" s="169" t="s">
        <v>290</v>
      </c>
      <c r="F28" s="169" t="s">
        <v>40</v>
      </c>
      <c r="G28" s="60">
        <f>G29</f>
        <v>0</v>
      </c>
      <c r="H28" s="80">
        <f t="shared" si="0"/>
        <v>3456.2</v>
      </c>
      <c r="I28" s="60">
        <f>I29</f>
        <v>3456.2</v>
      </c>
    </row>
    <row r="29" spans="1:9" s="81" customFormat="1" ht="24.75" x14ac:dyDescent="0.25">
      <c r="A29" s="113" t="s">
        <v>64</v>
      </c>
      <c r="B29" s="171" t="s">
        <v>138</v>
      </c>
      <c r="C29" s="171" t="s">
        <v>44</v>
      </c>
      <c r="D29" s="169" t="s">
        <v>38</v>
      </c>
      <c r="E29" s="169" t="s">
        <v>290</v>
      </c>
      <c r="F29" s="169" t="s">
        <v>52</v>
      </c>
      <c r="G29" s="60">
        <v>0</v>
      </c>
      <c r="H29" s="80">
        <f t="shared" si="0"/>
        <v>3456.2</v>
      </c>
      <c r="I29" s="60">
        <v>3456.2</v>
      </c>
    </row>
    <row r="30" spans="1:9" s="81" customFormat="1" ht="26.25" x14ac:dyDescent="0.25">
      <c r="A30" s="6" t="s">
        <v>64</v>
      </c>
      <c r="B30" s="43" t="s">
        <v>138</v>
      </c>
      <c r="C30" s="43" t="s">
        <v>50</v>
      </c>
      <c r="D30" s="43" t="s">
        <v>39</v>
      </c>
      <c r="E30" s="43" t="s">
        <v>67</v>
      </c>
      <c r="F30" s="43" t="s">
        <v>40</v>
      </c>
      <c r="G30" s="60">
        <f t="shared" ref="G30:I31" si="4">G31</f>
        <v>0</v>
      </c>
      <c r="H30" s="80">
        <f t="shared" si="0"/>
        <v>0</v>
      </c>
      <c r="I30" s="60">
        <f t="shared" si="4"/>
        <v>0</v>
      </c>
    </row>
    <row r="31" spans="1:9" s="81" customFormat="1" ht="25.5" x14ac:dyDescent="0.25">
      <c r="A31" s="1" t="s">
        <v>173</v>
      </c>
      <c r="B31" s="43" t="s">
        <v>138</v>
      </c>
      <c r="C31" s="43" t="s">
        <v>50</v>
      </c>
      <c r="D31" s="43" t="s">
        <v>171</v>
      </c>
      <c r="E31" s="43" t="s">
        <v>67</v>
      </c>
      <c r="F31" s="43" t="s">
        <v>40</v>
      </c>
      <c r="G31" s="60">
        <f t="shared" si="4"/>
        <v>0</v>
      </c>
      <c r="H31" s="80">
        <f t="shared" si="0"/>
        <v>0</v>
      </c>
      <c r="I31" s="60">
        <f t="shared" si="4"/>
        <v>0</v>
      </c>
    </row>
    <row r="32" spans="1:9" s="81" customFormat="1" ht="25.5" x14ac:dyDescent="0.25">
      <c r="A32" s="54" t="s">
        <v>170</v>
      </c>
      <c r="B32" s="43" t="s">
        <v>138</v>
      </c>
      <c r="C32" s="43" t="s">
        <v>50</v>
      </c>
      <c r="D32" s="43" t="s">
        <v>171</v>
      </c>
      <c r="E32" s="43" t="s">
        <v>77</v>
      </c>
      <c r="F32" s="43" t="s">
        <v>40</v>
      </c>
      <c r="G32" s="60">
        <f>G33</f>
        <v>0</v>
      </c>
      <c r="H32" s="80">
        <f t="shared" si="0"/>
        <v>0</v>
      </c>
      <c r="I32" s="60">
        <f>I33</f>
        <v>0</v>
      </c>
    </row>
    <row r="33" spans="1:9" s="81" customFormat="1" ht="26.25" x14ac:dyDescent="0.25">
      <c r="A33" s="38" t="s">
        <v>102</v>
      </c>
      <c r="B33" s="43" t="s">
        <v>138</v>
      </c>
      <c r="C33" s="43" t="s">
        <v>50</v>
      </c>
      <c r="D33" s="43" t="s">
        <v>171</v>
      </c>
      <c r="E33" s="43" t="s">
        <v>77</v>
      </c>
      <c r="F33" s="43" t="s">
        <v>51</v>
      </c>
      <c r="G33" s="60">
        <f>G34</f>
        <v>0</v>
      </c>
      <c r="H33" s="80">
        <f t="shared" si="0"/>
        <v>0</v>
      </c>
      <c r="I33" s="60">
        <f>I34</f>
        <v>0</v>
      </c>
    </row>
    <row r="34" spans="1:9" s="81" customFormat="1" ht="25.5" x14ac:dyDescent="0.25">
      <c r="A34" s="54" t="s">
        <v>64</v>
      </c>
      <c r="B34" s="43" t="s">
        <v>138</v>
      </c>
      <c r="C34" s="43" t="s">
        <v>50</v>
      </c>
      <c r="D34" s="43" t="s">
        <v>171</v>
      </c>
      <c r="E34" s="43" t="s">
        <v>77</v>
      </c>
      <c r="F34" s="43" t="s">
        <v>52</v>
      </c>
      <c r="G34" s="60">
        <f>400-400</f>
        <v>0</v>
      </c>
      <c r="H34" s="80">
        <f t="shared" si="0"/>
        <v>0</v>
      </c>
      <c r="I34" s="60">
        <f>400-400</f>
        <v>0</v>
      </c>
    </row>
    <row r="35" spans="1:9" s="79" customFormat="1" ht="26.25" x14ac:dyDescent="0.25">
      <c r="A35" s="26" t="s">
        <v>139</v>
      </c>
      <c r="B35" s="4" t="s">
        <v>140</v>
      </c>
      <c r="C35" s="4" t="s">
        <v>42</v>
      </c>
      <c r="D35" s="4" t="s">
        <v>39</v>
      </c>
      <c r="E35" s="4" t="s">
        <v>67</v>
      </c>
      <c r="F35" s="4" t="s">
        <v>40</v>
      </c>
      <c r="G35" s="59">
        <f>G36+G49+G63+G67</f>
        <v>40589.4</v>
      </c>
      <c r="H35" s="78">
        <f>I35-G35</f>
        <v>1338.2999999999956</v>
      </c>
      <c r="I35" s="59">
        <f>I36+I49+I66+I67</f>
        <v>41927.699999999997</v>
      </c>
    </row>
    <row r="36" spans="1:9" s="79" customFormat="1" ht="26.25" x14ac:dyDescent="0.25">
      <c r="A36" s="27" t="s">
        <v>113</v>
      </c>
      <c r="B36" s="2" t="s">
        <v>140</v>
      </c>
      <c r="C36" s="2" t="s">
        <v>42</v>
      </c>
      <c r="D36" s="2" t="s">
        <v>38</v>
      </c>
      <c r="E36" s="2" t="s">
        <v>67</v>
      </c>
      <c r="F36" s="2" t="s">
        <v>40</v>
      </c>
      <c r="G36" s="60">
        <f>G37+G44</f>
        <v>22205.9</v>
      </c>
      <c r="H36" s="80">
        <f t="shared" si="0"/>
        <v>303.29999999999927</v>
      </c>
      <c r="I36" s="60">
        <f>I37+I44+I47</f>
        <v>22509.200000000001</v>
      </c>
    </row>
    <row r="37" spans="1:9" s="79" customFormat="1" x14ac:dyDescent="0.25">
      <c r="A37" s="48" t="s">
        <v>71</v>
      </c>
      <c r="B37" s="2" t="s">
        <v>140</v>
      </c>
      <c r="C37" s="2" t="s">
        <v>42</v>
      </c>
      <c r="D37" s="2" t="s">
        <v>38</v>
      </c>
      <c r="E37" s="2" t="s">
        <v>72</v>
      </c>
      <c r="F37" s="2" t="s">
        <v>40</v>
      </c>
      <c r="G37" s="60">
        <f>G38+G40+G42</f>
        <v>22192.9</v>
      </c>
      <c r="H37" s="80">
        <f t="shared" si="0"/>
        <v>298.79999999999927</v>
      </c>
      <c r="I37" s="60">
        <f>I38+I40+I42</f>
        <v>22491.7</v>
      </c>
    </row>
    <row r="38" spans="1:9" s="79" customFormat="1" ht="51" x14ac:dyDescent="0.25">
      <c r="A38" s="28" t="s">
        <v>101</v>
      </c>
      <c r="B38" s="2" t="s">
        <v>140</v>
      </c>
      <c r="C38" s="2" t="s">
        <v>42</v>
      </c>
      <c r="D38" s="2" t="s">
        <v>38</v>
      </c>
      <c r="E38" s="2" t="s">
        <v>72</v>
      </c>
      <c r="F38" s="2" t="s">
        <v>65</v>
      </c>
      <c r="G38" s="60">
        <f>G39</f>
        <v>21648.9</v>
      </c>
      <c r="H38" s="80">
        <f t="shared" si="0"/>
        <v>303.29999999999927</v>
      </c>
      <c r="I38" s="60">
        <f>I39</f>
        <v>21952.2</v>
      </c>
    </row>
    <row r="39" spans="1:9" s="79" customFormat="1" ht="25.5" x14ac:dyDescent="0.25">
      <c r="A39" s="28" t="s">
        <v>69</v>
      </c>
      <c r="B39" s="2" t="s">
        <v>140</v>
      </c>
      <c r="C39" s="2" t="s">
        <v>42</v>
      </c>
      <c r="D39" s="2" t="s">
        <v>38</v>
      </c>
      <c r="E39" s="2" t="s">
        <v>72</v>
      </c>
      <c r="F39" s="2" t="s">
        <v>70</v>
      </c>
      <c r="G39" s="60">
        <v>21648.9</v>
      </c>
      <c r="H39" s="80">
        <f t="shared" si="0"/>
        <v>303.29999999999927</v>
      </c>
      <c r="I39" s="60">
        <f>21648.9+303.3</f>
        <v>21952.2</v>
      </c>
    </row>
    <row r="40" spans="1:9" s="79" customFormat="1" ht="25.5" x14ac:dyDescent="0.25">
      <c r="A40" s="28" t="s">
        <v>102</v>
      </c>
      <c r="B40" s="2" t="s">
        <v>140</v>
      </c>
      <c r="C40" s="2" t="s">
        <v>42</v>
      </c>
      <c r="D40" s="2" t="s">
        <v>38</v>
      </c>
      <c r="E40" s="2" t="s">
        <v>72</v>
      </c>
      <c r="F40" s="2" t="s">
        <v>51</v>
      </c>
      <c r="G40" s="60">
        <f>G41</f>
        <v>182.2</v>
      </c>
      <c r="H40" s="80">
        <f t="shared" si="0"/>
        <v>-4.3000000000000114</v>
      </c>
      <c r="I40" s="60">
        <f>I41</f>
        <v>177.89999999999998</v>
      </c>
    </row>
    <row r="41" spans="1:9" s="79" customFormat="1" ht="26.25" x14ac:dyDescent="0.25">
      <c r="A41" s="6" t="s">
        <v>64</v>
      </c>
      <c r="B41" s="2" t="s">
        <v>140</v>
      </c>
      <c r="C41" s="2" t="s">
        <v>42</v>
      </c>
      <c r="D41" s="2" t="s">
        <v>38</v>
      </c>
      <c r="E41" s="2" t="s">
        <v>72</v>
      </c>
      <c r="F41" s="2" t="s">
        <v>52</v>
      </c>
      <c r="G41" s="60">
        <v>182.2</v>
      </c>
      <c r="H41" s="80">
        <f t="shared" si="0"/>
        <v>-4.3000000000000114</v>
      </c>
      <c r="I41" s="60">
        <f>182.2-4.3</f>
        <v>177.89999999999998</v>
      </c>
    </row>
    <row r="42" spans="1:9" s="79" customFormat="1" x14ac:dyDescent="0.25">
      <c r="A42" s="6" t="s">
        <v>13</v>
      </c>
      <c r="B42" s="2" t="s">
        <v>140</v>
      </c>
      <c r="C42" s="2" t="s">
        <v>42</v>
      </c>
      <c r="D42" s="2" t="s">
        <v>38</v>
      </c>
      <c r="E42" s="2" t="s">
        <v>72</v>
      </c>
      <c r="F42" s="2" t="s">
        <v>56</v>
      </c>
      <c r="G42" s="60">
        <f>G43</f>
        <v>361.8</v>
      </c>
      <c r="H42" s="80">
        <f t="shared" si="0"/>
        <v>-0.19999999999998863</v>
      </c>
      <c r="I42" s="60">
        <f>I43</f>
        <v>361.6</v>
      </c>
    </row>
    <row r="43" spans="1:9" s="79" customFormat="1" x14ac:dyDescent="0.25">
      <c r="A43" s="36" t="s">
        <v>201</v>
      </c>
      <c r="B43" s="2" t="s">
        <v>140</v>
      </c>
      <c r="C43" s="2" t="s">
        <v>42</v>
      </c>
      <c r="D43" s="2" t="s">
        <v>38</v>
      </c>
      <c r="E43" s="2" t="s">
        <v>72</v>
      </c>
      <c r="F43" s="2" t="s">
        <v>73</v>
      </c>
      <c r="G43" s="60">
        <f>31.8+150+180</f>
        <v>361.8</v>
      </c>
      <c r="H43" s="80">
        <f t="shared" si="0"/>
        <v>-0.19999999999998863</v>
      </c>
      <c r="I43" s="60">
        <f>31.8+150+180-0.2</f>
        <v>361.6</v>
      </c>
    </row>
    <row r="44" spans="1:9" s="79" customFormat="1" x14ac:dyDescent="0.25">
      <c r="A44" s="11" t="s">
        <v>25</v>
      </c>
      <c r="B44" s="42" t="s">
        <v>140</v>
      </c>
      <c r="C44" s="42" t="s">
        <v>42</v>
      </c>
      <c r="D44" s="42" t="s">
        <v>38</v>
      </c>
      <c r="E44" s="42" t="s">
        <v>92</v>
      </c>
      <c r="F44" s="2" t="s">
        <v>40</v>
      </c>
      <c r="G44" s="60">
        <f>G45</f>
        <v>13</v>
      </c>
      <c r="H44" s="80">
        <f t="shared" si="0"/>
        <v>0</v>
      </c>
      <c r="I44" s="60">
        <f>I45</f>
        <v>13</v>
      </c>
    </row>
    <row r="45" spans="1:9" s="79" customFormat="1" ht="25.5" x14ac:dyDescent="0.25">
      <c r="A45" s="28" t="s">
        <v>102</v>
      </c>
      <c r="B45" s="42" t="s">
        <v>140</v>
      </c>
      <c r="C45" s="42" t="s">
        <v>42</v>
      </c>
      <c r="D45" s="42" t="s">
        <v>38</v>
      </c>
      <c r="E45" s="2" t="s">
        <v>92</v>
      </c>
      <c r="F45" s="2" t="s">
        <v>51</v>
      </c>
      <c r="G45" s="60">
        <f>G46</f>
        <v>13</v>
      </c>
      <c r="H45" s="80">
        <f t="shared" si="0"/>
        <v>0</v>
      </c>
      <c r="I45" s="60">
        <f>I46</f>
        <v>13</v>
      </c>
    </row>
    <row r="46" spans="1:9" s="79" customFormat="1" ht="25.5" x14ac:dyDescent="0.25">
      <c r="A46" s="11" t="s">
        <v>64</v>
      </c>
      <c r="B46" s="42" t="s">
        <v>140</v>
      </c>
      <c r="C46" s="42" t="s">
        <v>42</v>
      </c>
      <c r="D46" s="42" t="s">
        <v>38</v>
      </c>
      <c r="E46" s="2" t="s">
        <v>92</v>
      </c>
      <c r="F46" s="2" t="s">
        <v>52</v>
      </c>
      <c r="G46" s="60">
        <v>13</v>
      </c>
      <c r="H46" s="80">
        <f t="shared" si="0"/>
        <v>0</v>
      </c>
      <c r="I46" s="60">
        <v>13</v>
      </c>
    </row>
    <row r="47" spans="1:9" s="79" customFormat="1" x14ac:dyDescent="0.25">
      <c r="A47" s="111" t="s">
        <v>129</v>
      </c>
      <c r="B47" s="169" t="s">
        <v>140</v>
      </c>
      <c r="C47" s="169" t="s">
        <v>42</v>
      </c>
      <c r="D47" s="169" t="s">
        <v>38</v>
      </c>
      <c r="E47" s="169" t="s">
        <v>84</v>
      </c>
      <c r="F47" s="169" t="s">
        <v>40</v>
      </c>
      <c r="G47" s="60">
        <f>G48</f>
        <v>0</v>
      </c>
      <c r="H47" s="80">
        <f t="shared" si="0"/>
        <v>4.5</v>
      </c>
      <c r="I47" s="60">
        <f>I48</f>
        <v>4.5</v>
      </c>
    </row>
    <row r="48" spans="1:9" s="79" customFormat="1" x14ac:dyDescent="0.25">
      <c r="A48" s="109" t="s">
        <v>301</v>
      </c>
      <c r="B48" s="169" t="s">
        <v>140</v>
      </c>
      <c r="C48" s="169" t="s">
        <v>42</v>
      </c>
      <c r="D48" s="169" t="s">
        <v>38</v>
      </c>
      <c r="E48" s="169" t="s">
        <v>84</v>
      </c>
      <c r="F48" s="169" t="s">
        <v>302</v>
      </c>
      <c r="G48" s="60">
        <v>0</v>
      </c>
      <c r="H48" s="80">
        <f t="shared" si="0"/>
        <v>4.5</v>
      </c>
      <c r="I48" s="60">
        <v>4.5</v>
      </c>
    </row>
    <row r="49" spans="1:9" s="79" customFormat="1" ht="39" x14ac:dyDescent="0.25">
      <c r="A49" s="36" t="s">
        <v>115</v>
      </c>
      <c r="B49" s="2" t="s">
        <v>140</v>
      </c>
      <c r="C49" s="2" t="s">
        <v>42</v>
      </c>
      <c r="D49" s="2" t="s">
        <v>41</v>
      </c>
      <c r="E49" s="2" t="s">
        <v>67</v>
      </c>
      <c r="F49" s="2" t="s">
        <v>40</v>
      </c>
      <c r="G49" s="60">
        <f>G50+G57</f>
        <v>16226.399999999998</v>
      </c>
      <c r="H49" s="80">
        <f>I49-G49</f>
        <v>1019</v>
      </c>
      <c r="I49" s="60">
        <f>I50+I57+I60</f>
        <v>17245.399999999998</v>
      </c>
    </row>
    <row r="50" spans="1:9" s="79" customFormat="1" ht="26.25" x14ac:dyDescent="0.25">
      <c r="A50" s="36" t="s">
        <v>197</v>
      </c>
      <c r="B50" s="2" t="s">
        <v>140</v>
      </c>
      <c r="C50" s="2" t="s">
        <v>42</v>
      </c>
      <c r="D50" s="2" t="s">
        <v>41</v>
      </c>
      <c r="E50" s="2" t="s">
        <v>85</v>
      </c>
      <c r="F50" s="2" t="s">
        <v>40</v>
      </c>
      <c r="G50" s="60">
        <f>G51+G53+G55</f>
        <v>16059.599999999999</v>
      </c>
      <c r="H50" s="80">
        <f t="shared" si="0"/>
        <v>711</v>
      </c>
      <c r="I50" s="60">
        <f>I51+I53+I55</f>
        <v>16770.599999999999</v>
      </c>
    </row>
    <row r="51" spans="1:9" s="79" customFormat="1" ht="51" x14ac:dyDescent="0.25">
      <c r="A51" s="28" t="s">
        <v>101</v>
      </c>
      <c r="B51" s="2" t="s">
        <v>140</v>
      </c>
      <c r="C51" s="2" t="s">
        <v>42</v>
      </c>
      <c r="D51" s="2" t="s">
        <v>41</v>
      </c>
      <c r="E51" s="2" t="s">
        <v>85</v>
      </c>
      <c r="F51" s="2" t="s">
        <v>65</v>
      </c>
      <c r="G51" s="60">
        <f>G52</f>
        <v>11128.9</v>
      </c>
      <c r="H51" s="80">
        <f t="shared" si="0"/>
        <v>261</v>
      </c>
      <c r="I51" s="60">
        <f>I52</f>
        <v>11389.9</v>
      </c>
    </row>
    <row r="52" spans="1:9" s="79" customFormat="1" x14ac:dyDescent="0.25">
      <c r="A52" s="36" t="s">
        <v>17</v>
      </c>
      <c r="B52" s="2" t="s">
        <v>140</v>
      </c>
      <c r="C52" s="2" t="s">
        <v>42</v>
      </c>
      <c r="D52" s="2" t="s">
        <v>41</v>
      </c>
      <c r="E52" s="2" t="s">
        <v>85</v>
      </c>
      <c r="F52" s="2" t="s">
        <v>66</v>
      </c>
      <c r="G52" s="60">
        <v>11128.9</v>
      </c>
      <c r="H52" s="80">
        <f t="shared" si="0"/>
        <v>261</v>
      </c>
      <c r="I52" s="60">
        <f>11128.9-8-50+319</f>
        <v>11389.9</v>
      </c>
    </row>
    <row r="53" spans="1:9" s="81" customFormat="1" ht="25.5" x14ac:dyDescent="0.25">
      <c r="A53" s="28" t="s">
        <v>102</v>
      </c>
      <c r="B53" s="2" t="s">
        <v>140</v>
      </c>
      <c r="C53" s="2" t="s">
        <v>42</v>
      </c>
      <c r="D53" s="2" t="s">
        <v>41</v>
      </c>
      <c r="E53" s="2" t="s">
        <v>85</v>
      </c>
      <c r="F53" s="2" t="s">
        <v>51</v>
      </c>
      <c r="G53" s="60">
        <f>G54</f>
        <v>4833.4000000000005</v>
      </c>
      <c r="H53" s="80">
        <f t="shared" si="0"/>
        <v>450</v>
      </c>
      <c r="I53" s="60">
        <f>I54</f>
        <v>5283.4000000000005</v>
      </c>
    </row>
    <row r="54" spans="1:9" ht="26.25" x14ac:dyDescent="0.25">
      <c r="A54" s="6" t="s">
        <v>64</v>
      </c>
      <c r="B54" s="2" t="s">
        <v>140</v>
      </c>
      <c r="C54" s="2" t="s">
        <v>42</v>
      </c>
      <c r="D54" s="2" t="s">
        <v>41</v>
      </c>
      <c r="E54" s="2" t="s">
        <v>85</v>
      </c>
      <c r="F54" s="2" t="s">
        <v>52</v>
      </c>
      <c r="G54" s="60">
        <f>4224.1+609.3</f>
        <v>4833.4000000000005</v>
      </c>
      <c r="H54" s="80">
        <f t="shared" si="0"/>
        <v>450</v>
      </c>
      <c r="I54" s="60">
        <f>4224.1+609.3+400+50</f>
        <v>5283.4000000000005</v>
      </c>
    </row>
    <row r="55" spans="1:9" x14ac:dyDescent="0.25">
      <c r="A55" s="6" t="s">
        <v>13</v>
      </c>
      <c r="B55" s="2" t="s">
        <v>140</v>
      </c>
      <c r="C55" s="2" t="s">
        <v>42</v>
      </c>
      <c r="D55" s="2" t="s">
        <v>41</v>
      </c>
      <c r="E55" s="2" t="s">
        <v>85</v>
      </c>
      <c r="F55" s="2" t="s">
        <v>56</v>
      </c>
      <c r="G55" s="60">
        <f>G56</f>
        <v>97.3</v>
      </c>
      <c r="H55" s="80">
        <f t="shared" si="0"/>
        <v>0</v>
      </c>
      <c r="I55" s="60">
        <f>I56</f>
        <v>97.3</v>
      </c>
    </row>
    <row r="56" spans="1:9" x14ac:dyDescent="0.25">
      <c r="A56" s="36" t="s">
        <v>201</v>
      </c>
      <c r="B56" s="2" t="s">
        <v>140</v>
      </c>
      <c r="C56" s="2" t="s">
        <v>42</v>
      </c>
      <c r="D56" s="2" t="s">
        <v>41</v>
      </c>
      <c r="E56" s="2" t="s">
        <v>85</v>
      </c>
      <c r="F56" s="2" t="s">
        <v>73</v>
      </c>
      <c r="G56" s="60">
        <v>97.3</v>
      </c>
      <c r="H56" s="80">
        <f t="shared" si="0"/>
        <v>0</v>
      </c>
      <c r="I56" s="60">
        <v>97.3</v>
      </c>
    </row>
    <row r="57" spans="1:9" s="79" customFormat="1" x14ac:dyDescent="0.25">
      <c r="A57" s="11" t="s">
        <v>25</v>
      </c>
      <c r="B57" s="42" t="s">
        <v>140</v>
      </c>
      <c r="C57" s="42" t="s">
        <v>42</v>
      </c>
      <c r="D57" s="42" t="s">
        <v>41</v>
      </c>
      <c r="E57" s="42" t="s">
        <v>92</v>
      </c>
      <c r="F57" s="2" t="s">
        <v>40</v>
      </c>
      <c r="G57" s="60">
        <f t="shared" ref="G57:I57" si="5">G58</f>
        <v>166.8</v>
      </c>
      <c r="H57" s="80">
        <f t="shared" si="0"/>
        <v>8</v>
      </c>
      <c r="I57" s="60">
        <f t="shared" si="5"/>
        <v>174.8</v>
      </c>
    </row>
    <row r="58" spans="1:9" s="79" customFormat="1" ht="25.5" x14ac:dyDescent="0.25">
      <c r="A58" s="28" t="s">
        <v>102</v>
      </c>
      <c r="B58" s="42" t="s">
        <v>140</v>
      </c>
      <c r="C58" s="42" t="s">
        <v>42</v>
      </c>
      <c r="D58" s="42" t="s">
        <v>41</v>
      </c>
      <c r="E58" s="2" t="s">
        <v>92</v>
      </c>
      <c r="F58" s="2" t="s">
        <v>51</v>
      </c>
      <c r="G58" s="60">
        <f>G59</f>
        <v>166.8</v>
      </c>
      <c r="H58" s="80">
        <f t="shared" si="0"/>
        <v>8</v>
      </c>
      <c r="I58" s="60">
        <f>I59</f>
        <v>174.8</v>
      </c>
    </row>
    <row r="59" spans="1:9" s="79" customFormat="1" ht="25.5" x14ac:dyDescent="0.25">
      <c r="A59" s="11" t="s">
        <v>64</v>
      </c>
      <c r="B59" s="42" t="s">
        <v>140</v>
      </c>
      <c r="C59" s="42" t="s">
        <v>42</v>
      </c>
      <c r="D59" s="42" t="s">
        <v>41</v>
      </c>
      <c r="E59" s="2" t="s">
        <v>92</v>
      </c>
      <c r="F59" s="2" t="s">
        <v>52</v>
      </c>
      <c r="G59" s="60">
        <v>166.8</v>
      </c>
      <c r="H59" s="80">
        <f t="shared" si="0"/>
        <v>8</v>
      </c>
      <c r="I59" s="60">
        <f>166.8+8</f>
        <v>174.8</v>
      </c>
    </row>
    <row r="60" spans="1:9" s="79" customFormat="1" ht="24.75" x14ac:dyDescent="0.25">
      <c r="A60" s="113" t="s">
        <v>292</v>
      </c>
      <c r="B60" s="171" t="s">
        <v>140</v>
      </c>
      <c r="C60" s="171" t="s">
        <v>42</v>
      </c>
      <c r="D60" s="171" t="s">
        <v>41</v>
      </c>
      <c r="E60" s="171" t="s">
        <v>290</v>
      </c>
      <c r="F60" s="171" t="s">
        <v>40</v>
      </c>
      <c r="G60" s="60">
        <f>G61</f>
        <v>0</v>
      </c>
      <c r="H60" s="80">
        <f t="shared" si="0"/>
        <v>300</v>
      </c>
      <c r="I60" s="60">
        <f>I61</f>
        <v>300</v>
      </c>
    </row>
    <row r="61" spans="1:9" s="79" customFormat="1" ht="25.5" x14ac:dyDescent="0.25">
      <c r="A61" s="28" t="s">
        <v>102</v>
      </c>
      <c r="B61" s="171" t="s">
        <v>140</v>
      </c>
      <c r="C61" s="171" t="s">
        <v>42</v>
      </c>
      <c r="D61" s="171" t="s">
        <v>41</v>
      </c>
      <c r="E61" s="171" t="s">
        <v>290</v>
      </c>
      <c r="F61" s="171" t="s">
        <v>51</v>
      </c>
      <c r="G61" s="60">
        <f>G62</f>
        <v>0</v>
      </c>
      <c r="H61" s="80">
        <f t="shared" si="0"/>
        <v>300</v>
      </c>
      <c r="I61" s="60">
        <f>I62</f>
        <v>300</v>
      </c>
    </row>
    <row r="62" spans="1:9" s="79" customFormat="1" ht="24.75" x14ac:dyDescent="0.25">
      <c r="A62" s="113" t="s">
        <v>64</v>
      </c>
      <c r="B62" s="171" t="s">
        <v>140</v>
      </c>
      <c r="C62" s="171" t="s">
        <v>42</v>
      </c>
      <c r="D62" s="171" t="s">
        <v>41</v>
      </c>
      <c r="E62" s="171" t="s">
        <v>290</v>
      </c>
      <c r="F62" s="171" t="s">
        <v>52</v>
      </c>
      <c r="G62" s="60">
        <v>0</v>
      </c>
      <c r="H62" s="80">
        <f t="shared" si="0"/>
        <v>300</v>
      </c>
      <c r="I62" s="60">
        <v>300</v>
      </c>
    </row>
    <row r="63" spans="1:9" s="79" customFormat="1" ht="39" x14ac:dyDescent="0.25">
      <c r="A63" s="27" t="s">
        <v>116</v>
      </c>
      <c r="B63" s="2" t="s">
        <v>140</v>
      </c>
      <c r="C63" s="2" t="s">
        <v>42</v>
      </c>
      <c r="D63" s="2" t="s">
        <v>45</v>
      </c>
      <c r="E63" s="2" t="s">
        <v>67</v>
      </c>
      <c r="F63" s="2" t="s">
        <v>40</v>
      </c>
      <c r="G63" s="60">
        <f t="shared" ref="G63:I64" si="6">G64</f>
        <v>300</v>
      </c>
      <c r="H63" s="80">
        <f t="shared" si="0"/>
        <v>0</v>
      </c>
      <c r="I63" s="60">
        <f t="shared" si="6"/>
        <v>300</v>
      </c>
    </row>
    <row r="64" spans="1:9" s="79" customFormat="1" x14ac:dyDescent="0.25">
      <c r="A64" s="6" t="s">
        <v>129</v>
      </c>
      <c r="B64" s="2" t="s">
        <v>140</v>
      </c>
      <c r="C64" s="2" t="s">
        <v>42</v>
      </c>
      <c r="D64" s="2" t="s">
        <v>45</v>
      </c>
      <c r="E64" s="2" t="s">
        <v>84</v>
      </c>
      <c r="F64" s="2" t="s">
        <v>40</v>
      </c>
      <c r="G64" s="60">
        <f t="shared" si="6"/>
        <v>300</v>
      </c>
      <c r="H64" s="80">
        <f t="shared" si="0"/>
        <v>0</v>
      </c>
      <c r="I64" s="60">
        <f t="shared" si="6"/>
        <v>300</v>
      </c>
    </row>
    <row r="65" spans="1:9" s="81" customFormat="1" x14ac:dyDescent="0.25">
      <c r="A65" s="6" t="s">
        <v>33</v>
      </c>
      <c r="B65" s="2" t="s">
        <v>140</v>
      </c>
      <c r="C65" s="2" t="s">
        <v>42</v>
      </c>
      <c r="D65" s="2" t="s">
        <v>45</v>
      </c>
      <c r="E65" s="2" t="s">
        <v>84</v>
      </c>
      <c r="F65" s="2" t="s">
        <v>104</v>
      </c>
      <c r="G65" s="60">
        <f>G66</f>
        <v>300</v>
      </c>
      <c r="H65" s="80">
        <f t="shared" si="0"/>
        <v>0</v>
      </c>
      <c r="I65" s="60">
        <f>I66</f>
        <v>300</v>
      </c>
    </row>
    <row r="66" spans="1:9" x14ac:dyDescent="0.25">
      <c r="A66" s="6" t="s">
        <v>183</v>
      </c>
      <c r="B66" s="2" t="s">
        <v>140</v>
      </c>
      <c r="C66" s="2" t="s">
        <v>42</v>
      </c>
      <c r="D66" s="2" t="s">
        <v>45</v>
      </c>
      <c r="E66" s="2" t="s">
        <v>84</v>
      </c>
      <c r="F66" s="2" t="s">
        <v>182</v>
      </c>
      <c r="G66" s="60">
        <v>300</v>
      </c>
      <c r="H66" s="80">
        <f t="shared" si="0"/>
        <v>0</v>
      </c>
      <c r="I66" s="60">
        <v>300</v>
      </c>
    </row>
    <row r="67" spans="1:9" ht="26.25" x14ac:dyDescent="0.25">
      <c r="A67" s="27" t="s">
        <v>112</v>
      </c>
      <c r="B67" s="2" t="s">
        <v>140</v>
      </c>
      <c r="C67" s="2" t="s">
        <v>42</v>
      </c>
      <c r="D67" s="2" t="s">
        <v>43</v>
      </c>
      <c r="E67" s="2" t="s">
        <v>67</v>
      </c>
      <c r="F67" s="2" t="s">
        <v>40</v>
      </c>
      <c r="G67" s="60">
        <f t="shared" ref="G67:I67" si="7">G68</f>
        <v>1857.1</v>
      </c>
      <c r="H67" s="80">
        <f t="shared" si="0"/>
        <v>16</v>
      </c>
      <c r="I67" s="60">
        <f t="shared" si="7"/>
        <v>1873.1</v>
      </c>
    </row>
    <row r="68" spans="1:9" x14ac:dyDescent="0.25">
      <c r="A68" s="28" t="s">
        <v>196</v>
      </c>
      <c r="B68" s="2" t="s">
        <v>140</v>
      </c>
      <c r="C68" s="2" t="s">
        <v>42</v>
      </c>
      <c r="D68" s="2" t="s">
        <v>43</v>
      </c>
      <c r="E68" s="2" t="s">
        <v>68</v>
      </c>
      <c r="F68" s="2" t="s">
        <v>40</v>
      </c>
      <c r="G68" s="60">
        <f>G69</f>
        <v>1857.1</v>
      </c>
      <c r="H68" s="80">
        <f t="shared" si="0"/>
        <v>16</v>
      </c>
      <c r="I68" s="60">
        <f>I69</f>
        <v>1873.1</v>
      </c>
    </row>
    <row r="69" spans="1:9" ht="51" x14ac:dyDescent="0.25">
      <c r="A69" s="28" t="s">
        <v>101</v>
      </c>
      <c r="B69" s="2" t="s">
        <v>140</v>
      </c>
      <c r="C69" s="2" t="s">
        <v>42</v>
      </c>
      <c r="D69" s="2" t="s">
        <v>43</v>
      </c>
      <c r="E69" s="2" t="s">
        <v>68</v>
      </c>
      <c r="F69" s="2" t="s">
        <v>65</v>
      </c>
      <c r="G69" s="60">
        <f>G70</f>
        <v>1857.1</v>
      </c>
      <c r="H69" s="80">
        <f t="shared" si="0"/>
        <v>16</v>
      </c>
      <c r="I69" s="60">
        <f>I70</f>
        <v>1873.1</v>
      </c>
    </row>
    <row r="70" spans="1:9" ht="25.5" x14ac:dyDescent="0.25">
      <c r="A70" s="28" t="s">
        <v>69</v>
      </c>
      <c r="B70" s="2" t="s">
        <v>140</v>
      </c>
      <c r="C70" s="2" t="s">
        <v>42</v>
      </c>
      <c r="D70" s="2" t="s">
        <v>43</v>
      </c>
      <c r="E70" s="2" t="s">
        <v>68</v>
      </c>
      <c r="F70" s="2" t="s">
        <v>70</v>
      </c>
      <c r="G70" s="60">
        <v>1857.1</v>
      </c>
      <c r="H70" s="80">
        <f t="shared" si="0"/>
        <v>16</v>
      </c>
      <c r="I70" s="60">
        <f>1857.1+16</f>
        <v>1873.1</v>
      </c>
    </row>
    <row r="71" spans="1:9" ht="26.25" x14ac:dyDescent="0.25">
      <c r="A71" s="7" t="s">
        <v>174</v>
      </c>
      <c r="B71" s="45" t="s">
        <v>175</v>
      </c>
      <c r="C71" s="45" t="s">
        <v>42</v>
      </c>
      <c r="D71" s="45" t="s">
        <v>39</v>
      </c>
      <c r="E71" s="45" t="s">
        <v>67</v>
      </c>
      <c r="F71" s="45" t="s">
        <v>40</v>
      </c>
      <c r="G71" s="59">
        <f>G72</f>
        <v>100</v>
      </c>
      <c r="H71" s="78">
        <f t="shared" si="0"/>
        <v>925.90000000000009</v>
      </c>
      <c r="I71" s="59">
        <f>I72</f>
        <v>1025.9000000000001</v>
      </c>
    </row>
    <row r="72" spans="1:9" ht="39" x14ac:dyDescent="0.25">
      <c r="A72" s="6" t="s">
        <v>128</v>
      </c>
      <c r="B72" s="43" t="s">
        <v>175</v>
      </c>
      <c r="C72" s="43" t="s">
        <v>42</v>
      </c>
      <c r="D72" s="43" t="s">
        <v>38</v>
      </c>
      <c r="E72" s="43" t="s">
        <v>67</v>
      </c>
      <c r="F72" s="43" t="s">
        <v>40</v>
      </c>
      <c r="G72" s="60">
        <f t="shared" ref="G72:I73" si="8">G73</f>
        <v>100</v>
      </c>
      <c r="H72" s="80">
        <f t="shared" si="0"/>
        <v>925.90000000000009</v>
      </c>
      <c r="I72" s="60">
        <f t="shared" si="8"/>
        <v>1025.9000000000001</v>
      </c>
    </row>
    <row r="73" spans="1:9" x14ac:dyDescent="0.25">
      <c r="A73" s="6" t="s">
        <v>129</v>
      </c>
      <c r="B73" s="43" t="s">
        <v>175</v>
      </c>
      <c r="C73" s="43" t="s">
        <v>42</v>
      </c>
      <c r="D73" s="43" t="s">
        <v>38</v>
      </c>
      <c r="E73" s="43" t="s">
        <v>84</v>
      </c>
      <c r="F73" s="43" t="s">
        <v>40</v>
      </c>
      <c r="G73" s="60">
        <f t="shared" si="8"/>
        <v>100</v>
      </c>
      <c r="H73" s="80">
        <f t="shared" si="0"/>
        <v>925.90000000000009</v>
      </c>
      <c r="I73" s="60">
        <f>I74+I76</f>
        <v>1025.9000000000001</v>
      </c>
    </row>
    <row r="74" spans="1:9" ht="26.25" x14ac:dyDescent="0.25">
      <c r="A74" s="6" t="s">
        <v>102</v>
      </c>
      <c r="B74" s="43" t="s">
        <v>175</v>
      </c>
      <c r="C74" s="43" t="s">
        <v>42</v>
      </c>
      <c r="D74" s="43" t="s">
        <v>38</v>
      </c>
      <c r="E74" s="43" t="s">
        <v>84</v>
      </c>
      <c r="F74" s="43" t="s">
        <v>51</v>
      </c>
      <c r="G74" s="60">
        <f>G75</f>
        <v>100</v>
      </c>
      <c r="H74" s="80">
        <f t="shared" si="0"/>
        <v>881.9</v>
      </c>
      <c r="I74" s="60">
        <f>I75</f>
        <v>981.9</v>
      </c>
    </row>
    <row r="75" spans="1:9" ht="26.25" x14ac:dyDescent="0.25">
      <c r="A75" s="36" t="s">
        <v>64</v>
      </c>
      <c r="B75" s="43" t="s">
        <v>175</v>
      </c>
      <c r="C75" s="43" t="s">
        <v>42</v>
      </c>
      <c r="D75" s="43" t="s">
        <v>38</v>
      </c>
      <c r="E75" s="43" t="s">
        <v>84</v>
      </c>
      <c r="F75" s="43" t="s">
        <v>52</v>
      </c>
      <c r="G75" s="60">
        <v>100</v>
      </c>
      <c r="H75" s="80">
        <f t="shared" si="0"/>
        <v>881.9</v>
      </c>
      <c r="I75" s="60">
        <v>981.9</v>
      </c>
    </row>
    <row r="76" spans="1:9" x14ac:dyDescent="0.25">
      <c r="A76" s="36" t="s">
        <v>297</v>
      </c>
      <c r="B76" s="43" t="s">
        <v>175</v>
      </c>
      <c r="C76" s="43" t="s">
        <v>42</v>
      </c>
      <c r="D76" s="43" t="s">
        <v>38</v>
      </c>
      <c r="E76" s="43" t="s">
        <v>84</v>
      </c>
      <c r="F76" s="43" t="s">
        <v>40</v>
      </c>
      <c r="G76" s="60">
        <f>G77</f>
        <v>0</v>
      </c>
      <c r="H76" s="80">
        <f t="shared" si="0"/>
        <v>44</v>
      </c>
      <c r="I76" s="60">
        <f>I77</f>
        <v>44</v>
      </c>
    </row>
    <row r="77" spans="1:9" x14ac:dyDescent="0.25">
      <c r="A77" s="36" t="s">
        <v>377</v>
      </c>
      <c r="B77" s="43" t="s">
        <v>175</v>
      </c>
      <c r="C77" s="43" t="s">
        <v>42</v>
      </c>
      <c r="D77" s="43" t="s">
        <v>38</v>
      </c>
      <c r="E77" s="43" t="s">
        <v>84</v>
      </c>
      <c r="F77" s="43" t="s">
        <v>303</v>
      </c>
      <c r="G77" s="60">
        <v>0</v>
      </c>
      <c r="H77" s="80">
        <f t="shared" si="0"/>
        <v>44</v>
      </c>
      <c r="I77" s="60">
        <v>44</v>
      </c>
    </row>
    <row r="78" spans="1:9" ht="26.25" x14ac:dyDescent="0.25">
      <c r="A78" s="8" t="s">
        <v>155</v>
      </c>
      <c r="B78" s="4" t="s">
        <v>154</v>
      </c>
      <c r="C78" s="4" t="s">
        <v>42</v>
      </c>
      <c r="D78" s="4" t="s">
        <v>39</v>
      </c>
      <c r="E78" s="4" t="s">
        <v>67</v>
      </c>
      <c r="F78" s="4" t="s">
        <v>40</v>
      </c>
      <c r="G78" s="59">
        <f>G79+G86</f>
        <v>3122.9</v>
      </c>
      <c r="H78" s="78">
        <f t="shared" si="0"/>
        <v>105</v>
      </c>
      <c r="I78" s="59">
        <f>I79+I86</f>
        <v>3227.9</v>
      </c>
    </row>
    <row r="79" spans="1:9" ht="26.25" x14ac:dyDescent="0.25">
      <c r="A79" s="9" t="s">
        <v>90</v>
      </c>
      <c r="B79" s="2" t="s">
        <v>154</v>
      </c>
      <c r="C79" s="2" t="s">
        <v>42</v>
      </c>
      <c r="D79" s="2" t="s">
        <v>38</v>
      </c>
      <c r="E79" s="2" t="s">
        <v>67</v>
      </c>
      <c r="F79" s="2" t="s">
        <v>40</v>
      </c>
      <c r="G79" s="60">
        <f>G83+G80</f>
        <v>2655</v>
      </c>
      <c r="H79" s="80">
        <f t="shared" si="0"/>
        <v>-27</v>
      </c>
      <c r="I79" s="60">
        <f>I83+I80</f>
        <v>2628</v>
      </c>
    </row>
    <row r="80" spans="1:9" x14ac:dyDescent="0.25">
      <c r="A80" s="9" t="s">
        <v>200</v>
      </c>
      <c r="B80" s="2" t="s">
        <v>154</v>
      </c>
      <c r="C80" s="2" t="s">
        <v>42</v>
      </c>
      <c r="D80" s="2" t="s">
        <v>38</v>
      </c>
      <c r="E80" s="42" t="s">
        <v>107</v>
      </c>
      <c r="F80" s="2" t="s">
        <v>40</v>
      </c>
      <c r="G80" s="60">
        <f>G81</f>
        <v>1425</v>
      </c>
      <c r="H80" s="80">
        <f t="shared" si="0"/>
        <v>0</v>
      </c>
      <c r="I80" s="60">
        <f>I81</f>
        <v>1425</v>
      </c>
    </row>
    <row r="81" spans="1:9" s="79" customFormat="1" ht="51" x14ac:dyDescent="0.25">
      <c r="A81" s="28" t="s">
        <v>101</v>
      </c>
      <c r="B81" s="2" t="s">
        <v>154</v>
      </c>
      <c r="C81" s="2" t="s">
        <v>42</v>
      </c>
      <c r="D81" s="2" t="s">
        <v>38</v>
      </c>
      <c r="E81" s="42" t="s">
        <v>107</v>
      </c>
      <c r="F81" s="2" t="s">
        <v>65</v>
      </c>
      <c r="G81" s="60">
        <f>G82</f>
        <v>1425</v>
      </c>
      <c r="H81" s="80">
        <f t="shared" si="0"/>
        <v>0</v>
      </c>
      <c r="I81" s="60">
        <f>I82</f>
        <v>1425</v>
      </c>
    </row>
    <row r="82" spans="1:9" x14ac:dyDescent="0.25">
      <c r="A82" s="6" t="s">
        <v>17</v>
      </c>
      <c r="B82" s="2" t="s">
        <v>154</v>
      </c>
      <c r="C82" s="2" t="s">
        <v>42</v>
      </c>
      <c r="D82" s="2" t="s">
        <v>38</v>
      </c>
      <c r="E82" s="42" t="s">
        <v>107</v>
      </c>
      <c r="F82" s="2" t="s">
        <v>66</v>
      </c>
      <c r="G82" s="60">
        <v>1425</v>
      </c>
      <c r="H82" s="80">
        <f t="shared" si="0"/>
        <v>0</v>
      </c>
      <c r="I82" s="60">
        <v>1425</v>
      </c>
    </row>
    <row r="83" spans="1:9" ht="26.25" x14ac:dyDescent="0.25">
      <c r="A83" s="36" t="s">
        <v>156</v>
      </c>
      <c r="B83" s="2" t="s">
        <v>154</v>
      </c>
      <c r="C83" s="2" t="s">
        <v>42</v>
      </c>
      <c r="D83" s="2" t="s">
        <v>38</v>
      </c>
      <c r="E83" s="2" t="s">
        <v>120</v>
      </c>
      <c r="F83" s="2" t="s">
        <v>40</v>
      </c>
      <c r="G83" s="60">
        <f>G84</f>
        <v>1230</v>
      </c>
      <c r="H83" s="80">
        <f t="shared" si="0"/>
        <v>-27</v>
      </c>
      <c r="I83" s="60">
        <f>I84</f>
        <v>1203</v>
      </c>
    </row>
    <row r="84" spans="1:9" s="79" customFormat="1" ht="51" x14ac:dyDescent="0.25">
      <c r="A84" s="28" t="s">
        <v>101</v>
      </c>
      <c r="B84" s="2" t="s">
        <v>154</v>
      </c>
      <c r="C84" s="2" t="s">
        <v>42</v>
      </c>
      <c r="D84" s="2" t="s">
        <v>38</v>
      </c>
      <c r="E84" s="2" t="s">
        <v>120</v>
      </c>
      <c r="F84" s="2" t="s">
        <v>65</v>
      </c>
      <c r="G84" s="60">
        <f>G85</f>
        <v>1230</v>
      </c>
      <c r="H84" s="80">
        <f t="shared" ref="H84:H152" si="9">I84-G84</f>
        <v>-27</v>
      </c>
      <c r="I84" s="60">
        <f>I85</f>
        <v>1203</v>
      </c>
    </row>
    <row r="85" spans="1:9" s="81" customFormat="1" x14ac:dyDescent="0.25">
      <c r="A85" s="6" t="s">
        <v>17</v>
      </c>
      <c r="B85" s="2" t="s">
        <v>154</v>
      </c>
      <c r="C85" s="2" t="s">
        <v>42</v>
      </c>
      <c r="D85" s="2" t="s">
        <v>38</v>
      </c>
      <c r="E85" s="2" t="s">
        <v>120</v>
      </c>
      <c r="F85" s="2" t="s">
        <v>66</v>
      </c>
      <c r="G85" s="60">
        <v>1230</v>
      </c>
      <c r="H85" s="80">
        <f t="shared" si="9"/>
        <v>-27</v>
      </c>
      <c r="I85" s="60">
        <f>1230-27</f>
        <v>1203</v>
      </c>
    </row>
    <row r="86" spans="1:9" x14ac:dyDescent="0.25">
      <c r="A86" s="38" t="s">
        <v>157</v>
      </c>
      <c r="B86" s="42" t="s">
        <v>154</v>
      </c>
      <c r="C86" s="42" t="s">
        <v>42</v>
      </c>
      <c r="D86" s="42" t="s">
        <v>41</v>
      </c>
      <c r="E86" s="42" t="s">
        <v>67</v>
      </c>
      <c r="F86" s="42" t="s">
        <v>40</v>
      </c>
      <c r="G86" s="60">
        <f>G87</f>
        <v>467.9</v>
      </c>
      <c r="H86" s="80">
        <f t="shared" si="9"/>
        <v>132</v>
      </c>
      <c r="I86" s="60">
        <f>I87+I90</f>
        <v>599.9</v>
      </c>
    </row>
    <row r="87" spans="1:9" ht="26.25" x14ac:dyDescent="0.25">
      <c r="A87" s="36" t="s">
        <v>124</v>
      </c>
      <c r="B87" s="42" t="s">
        <v>154</v>
      </c>
      <c r="C87" s="42" t="s">
        <v>42</v>
      </c>
      <c r="D87" s="42" t="s">
        <v>41</v>
      </c>
      <c r="E87" s="42" t="s">
        <v>77</v>
      </c>
      <c r="F87" s="42" t="s">
        <v>40</v>
      </c>
      <c r="G87" s="60">
        <f>G88</f>
        <v>467.9</v>
      </c>
      <c r="H87" s="80">
        <f t="shared" si="9"/>
        <v>27</v>
      </c>
      <c r="I87" s="60">
        <f>I88</f>
        <v>494.9</v>
      </c>
    </row>
    <row r="88" spans="1:9" ht="51" x14ac:dyDescent="0.25">
      <c r="A88" s="28" t="s">
        <v>101</v>
      </c>
      <c r="B88" s="42" t="s">
        <v>154</v>
      </c>
      <c r="C88" s="42" t="s">
        <v>42</v>
      </c>
      <c r="D88" s="42" t="s">
        <v>41</v>
      </c>
      <c r="E88" s="42" t="s">
        <v>77</v>
      </c>
      <c r="F88" s="42" t="s">
        <v>65</v>
      </c>
      <c r="G88" s="60">
        <f>G89</f>
        <v>467.9</v>
      </c>
      <c r="H88" s="80">
        <f t="shared" si="9"/>
        <v>27</v>
      </c>
      <c r="I88" s="60">
        <f>I89</f>
        <v>494.9</v>
      </c>
    </row>
    <row r="89" spans="1:9" s="79" customFormat="1" x14ac:dyDescent="0.25">
      <c r="A89" s="36" t="s">
        <v>17</v>
      </c>
      <c r="B89" s="42" t="s">
        <v>154</v>
      </c>
      <c r="C89" s="42" t="s">
        <v>42</v>
      </c>
      <c r="D89" s="42" t="s">
        <v>41</v>
      </c>
      <c r="E89" s="42" t="s">
        <v>77</v>
      </c>
      <c r="F89" s="42" t="s">
        <v>66</v>
      </c>
      <c r="G89" s="60">
        <v>467.9</v>
      </c>
      <c r="H89" s="80">
        <f t="shared" si="9"/>
        <v>27</v>
      </c>
      <c r="I89" s="60">
        <f>467.9+27</f>
        <v>494.9</v>
      </c>
    </row>
    <row r="90" spans="1:9" s="79" customFormat="1" ht="24.75" x14ac:dyDescent="0.25">
      <c r="A90" s="110" t="s">
        <v>291</v>
      </c>
      <c r="B90" s="42" t="s">
        <v>154</v>
      </c>
      <c r="C90" s="42" t="s">
        <v>42</v>
      </c>
      <c r="D90" s="42" t="s">
        <v>41</v>
      </c>
      <c r="E90" s="42" t="s">
        <v>107</v>
      </c>
      <c r="F90" s="42" t="s">
        <v>40</v>
      </c>
      <c r="G90" s="60">
        <f>G91</f>
        <v>0</v>
      </c>
      <c r="H90" s="80">
        <f t="shared" si="9"/>
        <v>105</v>
      </c>
      <c r="I90" s="60">
        <f>I91</f>
        <v>105</v>
      </c>
    </row>
    <row r="91" spans="1:9" s="79" customFormat="1" x14ac:dyDescent="0.25">
      <c r="A91" s="113" t="s">
        <v>17</v>
      </c>
      <c r="B91" s="42" t="s">
        <v>154</v>
      </c>
      <c r="C91" s="42" t="s">
        <v>42</v>
      </c>
      <c r="D91" s="42" t="s">
        <v>41</v>
      </c>
      <c r="E91" s="42" t="s">
        <v>107</v>
      </c>
      <c r="F91" s="42" t="s">
        <v>66</v>
      </c>
      <c r="G91" s="60">
        <v>0</v>
      </c>
      <c r="H91" s="80">
        <f t="shared" si="9"/>
        <v>105</v>
      </c>
      <c r="I91" s="60">
        <v>105</v>
      </c>
    </row>
    <row r="92" spans="1:9" s="79" customFormat="1" ht="38.25" x14ac:dyDescent="0.25">
      <c r="A92" s="53" t="s">
        <v>162</v>
      </c>
      <c r="B92" s="21" t="s">
        <v>163</v>
      </c>
      <c r="C92" s="21" t="s">
        <v>42</v>
      </c>
      <c r="D92" s="21" t="s">
        <v>39</v>
      </c>
      <c r="E92" s="21" t="s">
        <v>67</v>
      </c>
      <c r="F92" s="21" t="s">
        <v>40</v>
      </c>
      <c r="G92" s="63">
        <f>G93+G98+G103+G111</f>
        <v>13455.3</v>
      </c>
      <c r="H92" s="78">
        <f t="shared" si="9"/>
        <v>36566.300000000003</v>
      </c>
      <c r="I92" s="63">
        <f>I93+I98+I103+I111</f>
        <v>50021.599999999999</v>
      </c>
    </row>
    <row r="93" spans="1:9" s="79" customFormat="1" ht="25.5" x14ac:dyDescent="0.25">
      <c r="A93" s="1" t="s">
        <v>63</v>
      </c>
      <c r="B93" s="20" t="s">
        <v>163</v>
      </c>
      <c r="C93" s="20" t="s">
        <v>44</v>
      </c>
      <c r="D93" s="20" t="s">
        <v>39</v>
      </c>
      <c r="E93" s="20" t="s">
        <v>67</v>
      </c>
      <c r="F93" s="20" t="s">
        <v>40</v>
      </c>
      <c r="G93" s="62">
        <f t="shared" ref="G93:I93" si="10">G94</f>
        <v>1214</v>
      </c>
      <c r="H93" s="80">
        <f t="shared" si="9"/>
        <v>0</v>
      </c>
      <c r="I93" s="62">
        <f t="shared" si="10"/>
        <v>1214</v>
      </c>
    </row>
    <row r="94" spans="1:9" s="79" customFormat="1" ht="25.5" x14ac:dyDescent="0.25">
      <c r="A94" s="1" t="s">
        <v>95</v>
      </c>
      <c r="B94" s="20" t="s">
        <v>163</v>
      </c>
      <c r="C94" s="20" t="s">
        <v>44</v>
      </c>
      <c r="D94" s="20" t="s">
        <v>38</v>
      </c>
      <c r="E94" s="20" t="s">
        <v>67</v>
      </c>
      <c r="F94" s="20" t="s">
        <v>40</v>
      </c>
      <c r="G94" s="62">
        <f>G95</f>
        <v>1214</v>
      </c>
      <c r="H94" s="80">
        <f t="shared" si="9"/>
        <v>0</v>
      </c>
      <c r="I94" s="62">
        <f>I95</f>
        <v>1214</v>
      </c>
    </row>
    <row r="95" spans="1:9" s="79" customFormat="1" ht="26.25" x14ac:dyDescent="0.25">
      <c r="A95" s="36" t="s">
        <v>124</v>
      </c>
      <c r="B95" s="20" t="s">
        <v>163</v>
      </c>
      <c r="C95" s="20" t="s">
        <v>44</v>
      </c>
      <c r="D95" s="20" t="s">
        <v>38</v>
      </c>
      <c r="E95" s="42" t="s">
        <v>77</v>
      </c>
      <c r="F95" s="20" t="s">
        <v>40</v>
      </c>
      <c r="G95" s="62">
        <f>G96</f>
        <v>1214</v>
      </c>
      <c r="H95" s="80">
        <f t="shared" si="9"/>
        <v>0</v>
      </c>
      <c r="I95" s="62">
        <f>I96</f>
        <v>1214</v>
      </c>
    </row>
    <row r="96" spans="1:9" s="79" customFormat="1" ht="25.5" x14ac:dyDescent="0.25">
      <c r="A96" s="28" t="s">
        <v>102</v>
      </c>
      <c r="B96" s="20" t="s">
        <v>163</v>
      </c>
      <c r="C96" s="20" t="s">
        <v>44</v>
      </c>
      <c r="D96" s="20" t="s">
        <v>38</v>
      </c>
      <c r="E96" s="42" t="s">
        <v>77</v>
      </c>
      <c r="F96" s="20" t="s">
        <v>51</v>
      </c>
      <c r="G96" s="62">
        <f>G97</f>
        <v>1214</v>
      </c>
      <c r="H96" s="80">
        <f t="shared" si="9"/>
        <v>0</v>
      </c>
      <c r="I96" s="62">
        <f>I97</f>
        <v>1214</v>
      </c>
    </row>
    <row r="97" spans="1:9" s="79" customFormat="1" ht="25.5" x14ac:dyDescent="0.25">
      <c r="A97" s="11" t="s">
        <v>64</v>
      </c>
      <c r="B97" s="20" t="s">
        <v>163</v>
      </c>
      <c r="C97" s="20" t="s">
        <v>44</v>
      </c>
      <c r="D97" s="20" t="s">
        <v>38</v>
      </c>
      <c r="E97" s="42" t="s">
        <v>77</v>
      </c>
      <c r="F97" s="20" t="s">
        <v>52</v>
      </c>
      <c r="G97" s="62">
        <v>1214</v>
      </c>
      <c r="H97" s="80">
        <f t="shared" si="9"/>
        <v>0</v>
      </c>
      <c r="I97" s="62">
        <v>1214</v>
      </c>
    </row>
    <row r="98" spans="1:9" s="79" customFormat="1" ht="26.25" x14ac:dyDescent="0.25">
      <c r="A98" s="13" t="s">
        <v>54</v>
      </c>
      <c r="B98" s="20" t="s">
        <v>163</v>
      </c>
      <c r="C98" s="20" t="s">
        <v>50</v>
      </c>
      <c r="D98" s="20" t="s">
        <v>39</v>
      </c>
      <c r="E98" s="20" t="s">
        <v>67</v>
      </c>
      <c r="F98" s="20" t="s">
        <v>40</v>
      </c>
      <c r="G98" s="62">
        <f t="shared" ref="G98:I100" si="11">G99</f>
        <v>458</v>
      </c>
      <c r="H98" s="80">
        <f t="shared" si="9"/>
        <v>0</v>
      </c>
      <c r="I98" s="62">
        <f t="shared" si="11"/>
        <v>458</v>
      </c>
    </row>
    <row r="99" spans="1:9" s="79" customFormat="1" ht="25.5" x14ac:dyDescent="0.25">
      <c r="A99" s="14" t="s">
        <v>93</v>
      </c>
      <c r="B99" s="20" t="s">
        <v>163</v>
      </c>
      <c r="C99" s="20" t="s">
        <v>50</v>
      </c>
      <c r="D99" s="20" t="s">
        <v>38</v>
      </c>
      <c r="E99" s="20" t="s">
        <v>67</v>
      </c>
      <c r="F99" s="20" t="s">
        <v>40</v>
      </c>
      <c r="G99" s="62">
        <f t="shared" si="11"/>
        <v>458</v>
      </c>
      <c r="H99" s="80">
        <f t="shared" si="9"/>
        <v>0</v>
      </c>
      <c r="I99" s="62">
        <f t="shared" si="11"/>
        <v>458</v>
      </c>
    </row>
    <row r="100" spans="1:9" s="79" customFormat="1" ht="25.5" x14ac:dyDescent="0.25">
      <c r="A100" s="14" t="s">
        <v>124</v>
      </c>
      <c r="B100" s="20" t="s">
        <v>163</v>
      </c>
      <c r="C100" s="20" t="s">
        <v>50</v>
      </c>
      <c r="D100" s="20" t="s">
        <v>38</v>
      </c>
      <c r="E100" s="20" t="s">
        <v>77</v>
      </c>
      <c r="F100" s="20" t="s">
        <v>40</v>
      </c>
      <c r="G100" s="62">
        <f t="shared" si="11"/>
        <v>458</v>
      </c>
      <c r="H100" s="80">
        <f t="shared" si="9"/>
        <v>0</v>
      </c>
      <c r="I100" s="62">
        <f t="shared" si="11"/>
        <v>458</v>
      </c>
    </row>
    <row r="101" spans="1:9" s="79" customFormat="1" ht="25.5" x14ac:dyDescent="0.25">
      <c r="A101" s="28" t="s">
        <v>102</v>
      </c>
      <c r="B101" s="20" t="s">
        <v>163</v>
      </c>
      <c r="C101" s="20" t="s">
        <v>50</v>
      </c>
      <c r="D101" s="20" t="s">
        <v>38</v>
      </c>
      <c r="E101" s="20" t="s">
        <v>77</v>
      </c>
      <c r="F101" s="20" t="s">
        <v>51</v>
      </c>
      <c r="G101" s="62">
        <f>G102</f>
        <v>458</v>
      </c>
      <c r="H101" s="80">
        <f t="shared" si="9"/>
        <v>0</v>
      </c>
      <c r="I101" s="62">
        <f>I102</f>
        <v>458</v>
      </c>
    </row>
    <row r="102" spans="1:9" s="79" customFormat="1" ht="25.5" x14ac:dyDescent="0.25">
      <c r="A102" s="11" t="s">
        <v>64</v>
      </c>
      <c r="B102" s="20" t="s">
        <v>163</v>
      </c>
      <c r="C102" s="20" t="s">
        <v>50</v>
      </c>
      <c r="D102" s="20" t="s">
        <v>38</v>
      </c>
      <c r="E102" s="20" t="s">
        <v>77</v>
      </c>
      <c r="F102" s="20" t="s">
        <v>52</v>
      </c>
      <c r="G102" s="62">
        <v>458</v>
      </c>
      <c r="H102" s="80">
        <f t="shared" si="9"/>
        <v>0</v>
      </c>
      <c r="I102" s="62">
        <v>458</v>
      </c>
    </row>
    <row r="103" spans="1:9" s="79" customFormat="1" ht="26.25" x14ac:dyDescent="0.25">
      <c r="A103" s="13" t="s">
        <v>28</v>
      </c>
      <c r="B103" s="33" t="s">
        <v>163</v>
      </c>
      <c r="C103" s="33" t="s">
        <v>58</v>
      </c>
      <c r="D103" s="33" t="s">
        <v>39</v>
      </c>
      <c r="E103" s="33" t="s">
        <v>67</v>
      </c>
      <c r="F103" s="33" t="s">
        <v>40</v>
      </c>
      <c r="G103" s="62">
        <f t="shared" ref="G103:I105" si="12">G104</f>
        <v>10484</v>
      </c>
      <c r="H103" s="80">
        <f t="shared" si="9"/>
        <v>36666.299999999996</v>
      </c>
      <c r="I103" s="62">
        <f>I104+I108</f>
        <v>47150.299999999996</v>
      </c>
    </row>
    <row r="104" spans="1:9" s="79" customFormat="1" ht="39" x14ac:dyDescent="0.25">
      <c r="A104" s="13" t="s">
        <v>123</v>
      </c>
      <c r="B104" s="20" t="s">
        <v>163</v>
      </c>
      <c r="C104" s="20" t="s">
        <v>58</v>
      </c>
      <c r="D104" s="20" t="s">
        <v>38</v>
      </c>
      <c r="E104" s="20" t="s">
        <v>67</v>
      </c>
      <c r="F104" s="20" t="s">
        <v>40</v>
      </c>
      <c r="G104" s="62">
        <f t="shared" si="12"/>
        <v>10484</v>
      </c>
      <c r="H104" s="80">
        <f t="shared" si="9"/>
        <v>-775.89999999999964</v>
      </c>
      <c r="I104" s="62">
        <f t="shared" si="12"/>
        <v>9708.1</v>
      </c>
    </row>
    <row r="105" spans="1:9" s="79" customFormat="1" x14ac:dyDescent="0.25">
      <c r="A105" s="13" t="s">
        <v>164</v>
      </c>
      <c r="B105" s="20" t="s">
        <v>163</v>
      </c>
      <c r="C105" s="20" t="s">
        <v>58</v>
      </c>
      <c r="D105" s="20" t="s">
        <v>38</v>
      </c>
      <c r="E105" s="20" t="s">
        <v>165</v>
      </c>
      <c r="F105" s="20" t="s">
        <v>40</v>
      </c>
      <c r="G105" s="62">
        <f t="shared" si="12"/>
        <v>10484</v>
      </c>
      <c r="H105" s="80">
        <f t="shared" si="9"/>
        <v>-775.89999999999964</v>
      </c>
      <c r="I105" s="62">
        <f t="shared" si="12"/>
        <v>9708.1</v>
      </c>
    </row>
    <row r="106" spans="1:9" s="79" customFormat="1" x14ac:dyDescent="0.25">
      <c r="A106" s="6" t="s">
        <v>13</v>
      </c>
      <c r="B106" s="20" t="s">
        <v>163</v>
      </c>
      <c r="C106" s="20" t="s">
        <v>58</v>
      </c>
      <c r="D106" s="20" t="s">
        <v>38</v>
      </c>
      <c r="E106" s="20" t="s">
        <v>165</v>
      </c>
      <c r="F106" s="20" t="s">
        <v>56</v>
      </c>
      <c r="G106" s="62">
        <f>G107</f>
        <v>10484</v>
      </c>
      <c r="H106" s="80">
        <f t="shared" si="9"/>
        <v>-775.89999999999964</v>
      </c>
      <c r="I106" s="62">
        <f>I107</f>
        <v>9708.1</v>
      </c>
    </row>
    <row r="107" spans="1:9" s="79" customFormat="1" ht="39" x14ac:dyDescent="0.25">
      <c r="A107" s="13" t="s">
        <v>109</v>
      </c>
      <c r="B107" s="20" t="s">
        <v>163</v>
      </c>
      <c r="C107" s="20" t="s">
        <v>58</v>
      </c>
      <c r="D107" s="20" t="s">
        <v>38</v>
      </c>
      <c r="E107" s="20" t="s">
        <v>165</v>
      </c>
      <c r="F107" s="20" t="s">
        <v>94</v>
      </c>
      <c r="G107" s="62">
        <v>10484</v>
      </c>
      <c r="H107" s="80">
        <f t="shared" si="9"/>
        <v>-775.89999999999964</v>
      </c>
      <c r="I107" s="62">
        <v>9708.1</v>
      </c>
    </row>
    <row r="108" spans="1:9" s="79" customFormat="1" ht="64.5" x14ac:dyDescent="0.25">
      <c r="A108" s="13" t="s">
        <v>286</v>
      </c>
      <c r="B108" s="37" t="s">
        <v>163</v>
      </c>
      <c r="C108" s="37" t="s">
        <v>58</v>
      </c>
      <c r="D108" s="37" t="s">
        <v>41</v>
      </c>
      <c r="E108" s="37" t="s">
        <v>67</v>
      </c>
      <c r="F108" s="37" t="s">
        <v>40</v>
      </c>
      <c r="G108" s="62">
        <f>G109</f>
        <v>0</v>
      </c>
      <c r="H108" s="80">
        <f t="shared" si="9"/>
        <v>37442.199999999997</v>
      </c>
      <c r="I108" s="62">
        <f>I109</f>
        <v>37442.199999999997</v>
      </c>
    </row>
    <row r="109" spans="1:9" s="79" customFormat="1" ht="26.25" x14ac:dyDescent="0.25">
      <c r="A109" s="13" t="s">
        <v>287</v>
      </c>
      <c r="B109" s="37" t="s">
        <v>163</v>
      </c>
      <c r="C109" s="37" t="s">
        <v>58</v>
      </c>
      <c r="D109" s="37" t="s">
        <v>41</v>
      </c>
      <c r="E109" s="37" t="s">
        <v>288</v>
      </c>
      <c r="F109" s="37" t="s">
        <v>40</v>
      </c>
      <c r="G109" s="62">
        <f>G110</f>
        <v>0</v>
      </c>
      <c r="H109" s="80">
        <f t="shared" si="9"/>
        <v>37442.199999999997</v>
      </c>
      <c r="I109" s="62">
        <f>I110</f>
        <v>37442.199999999997</v>
      </c>
    </row>
    <row r="110" spans="1:9" s="79" customFormat="1" ht="39" x14ac:dyDescent="0.25">
      <c r="A110" s="13" t="s">
        <v>109</v>
      </c>
      <c r="B110" s="37" t="s">
        <v>163</v>
      </c>
      <c r="C110" s="37" t="s">
        <v>58</v>
      </c>
      <c r="D110" s="37" t="s">
        <v>41</v>
      </c>
      <c r="E110" s="37" t="s">
        <v>288</v>
      </c>
      <c r="F110" s="37" t="s">
        <v>94</v>
      </c>
      <c r="G110" s="62">
        <v>0</v>
      </c>
      <c r="H110" s="80">
        <f t="shared" si="9"/>
        <v>37442.199999999997</v>
      </c>
      <c r="I110" s="62">
        <v>37442.199999999997</v>
      </c>
    </row>
    <row r="111" spans="1:9" s="79" customFormat="1" x14ac:dyDescent="0.25">
      <c r="A111" s="11" t="s">
        <v>125</v>
      </c>
      <c r="B111" s="42" t="s">
        <v>163</v>
      </c>
      <c r="C111" s="37" t="s">
        <v>53</v>
      </c>
      <c r="D111" s="37" t="s">
        <v>39</v>
      </c>
      <c r="E111" s="37" t="s">
        <v>67</v>
      </c>
      <c r="F111" s="42" t="s">
        <v>40</v>
      </c>
      <c r="G111" s="62">
        <f>G112+G116</f>
        <v>1299.3</v>
      </c>
      <c r="H111" s="80">
        <f t="shared" si="9"/>
        <v>-100</v>
      </c>
      <c r="I111" s="62">
        <f>I112+I116</f>
        <v>1199.3</v>
      </c>
    </row>
    <row r="112" spans="1:9" s="79" customFormat="1" ht="25.5" x14ac:dyDescent="0.25">
      <c r="A112" s="11" t="s">
        <v>166</v>
      </c>
      <c r="B112" s="42" t="s">
        <v>163</v>
      </c>
      <c r="C112" s="37" t="s">
        <v>53</v>
      </c>
      <c r="D112" s="37" t="s">
        <v>38</v>
      </c>
      <c r="E112" s="37" t="s">
        <v>67</v>
      </c>
      <c r="F112" s="42" t="s">
        <v>40</v>
      </c>
      <c r="G112" s="62">
        <f t="shared" ref="G112:I113" si="13">G113</f>
        <v>1146.3</v>
      </c>
      <c r="H112" s="80">
        <f t="shared" si="9"/>
        <v>-100</v>
      </c>
      <c r="I112" s="62">
        <f t="shared" si="13"/>
        <v>1046.3</v>
      </c>
    </row>
    <row r="113" spans="1:9" s="79" customFormat="1" ht="25.5" x14ac:dyDescent="0.25">
      <c r="A113" s="11" t="s">
        <v>124</v>
      </c>
      <c r="B113" s="42" t="s">
        <v>163</v>
      </c>
      <c r="C113" s="37" t="s">
        <v>53</v>
      </c>
      <c r="D113" s="37" t="s">
        <v>38</v>
      </c>
      <c r="E113" s="37" t="s">
        <v>77</v>
      </c>
      <c r="F113" s="42" t="s">
        <v>40</v>
      </c>
      <c r="G113" s="62">
        <f t="shared" si="13"/>
        <v>1146.3</v>
      </c>
      <c r="H113" s="80">
        <f t="shared" si="9"/>
        <v>-100</v>
      </c>
      <c r="I113" s="62">
        <f t="shared" si="13"/>
        <v>1046.3</v>
      </c>
    </row>
    <row r="114" spans="1:9" s="79" customFormat="1" ht="25.5" x14ac:dyDescent="0.25">
      <c r="A114" s="28" t="s">
        <v>102</v>
      </c>
      <c r="B114" s="42" t="s">
        <v>163</v>
      </c>
      <c r="C114" s="37" t="s">
        <v>53</v>
      </c>
      <c r="D114" s="37" t="s">
        <v>38</v>
      </c>
      <c r="E114" s="37" t="s">
        <v>77</v>
      </c>
      <c r="F114" s="42" t="s">
        <v>51</v>
      </c>
      <c r="G114" s="62">
        <f>G115</f>
        <v>1146.3</v>
      </c>
      <c r="H114" s="80">
        <f t="shared" si="9"/>
        <v>-100</v>
      </c>
      <c r="I114" s="62">
        <f>I115</f>
        <v>1046.3</v>
      </c>
    </row>
    <row r="115" spans="1:9" s="79" customFormat="1" ht="25.5" x14ac:dyDescent="0.25">
      <c r="A115" s="11" t="s">
        <v>64</v>
      </c>
      <c r="B115" s="42" t="s">
        <v>163</v>
      </c>
      <c r="C115" s="37" t="s">
        <v>53</v>
      </c>
      <c r="D115" s="37" t="s">
        <v>38</v>
      </c>
      <c r="E115" s="37" t="s">
        <v>77</v>
      </c>
      <c r="F115" s="42" t="s">
        <v>52</v>
      </c>
      <c r="G115" s="62">
        <f>1140.6+5.7</f>
        <v>1146.3</v>
      </c>
      <c r="H115" s="80">
        <f t="shared" si="9"/>
        <v>-100</v>
      </c>
      <c r="I115" s="62">
        <f>1140.6+5.7-100</f>
        <v>1046.3</v>
      </c>
    </row>
    <row r="116" spans="1:9" s="79" customFormat="1" ht="25.5" x14ac:dyDescent="0.25">
      <c r="A116" s="51" t="s">
        <v>168</v>
      </c>
      <c r="B116" s="42" t="s">
        <v>163</v>
      </c>
      <c r="C116" s="37" t="s">
        <v>53</v>
      </c>
      <c r="D116" s="37" t="s">
        <v>41</v>
      </c>
      <c r="E116" s="37" t="s">
        <v>67</v>
      </c>
      <c r="F116" s="2" t="s">
        <v>40</v>
      </c>
      <c r="G116" s="62">
        <f t="shared" ref="G116:I117" si="14">G117</f>
        <v>153</v>
      </c>
      <c r="H116" s="80">
        <f t="shared" si="9"/>
        <v>0</v>
      </c>
      <c r="I116" s="62">
        <f t="shared" si="14"/>
        <v>153</v>
      </c>
    </row>
    <row r="117" spans="1:9" s="79" customFormat="1" ht="26.25" x14ac:dyDescent="0.25">
      <c r="A117" s="36" t="s">
        <v>124</v>
      </c>
      <c r="B117" s="42" t="s">
        <v>163</v>
      </c>
      <c r="C117" s="37" t="s">
        <v>53</v>
      </c>
      <c r="D117" s="37" t="s">
        <v>41</v>
      </c>
      <c r="E117" s="37" t="s">
        <v>77</v>
      </c>
      <c r="F117" s="2" t="s">
        <v>40</v>
      </c>
      <c r="G117" s="62">
        <f t="shared" si="14"/>
        <v>153</v>
      </c>
      <c r="H117" s="80">
        <f t="shared" si="9"/>
        <v>0</v>
      </c>
      <c r="I117" s="62">
        <f t="shared" si="14"/>
        <v>153</v>
      </c>
    </row>
    <row r="118" spans="1:9" s="79" customFormat="1" ht="25.5" x14ac:dyDescent="0.25">
      <c r="A118" s="28" t="s">
        <v>102</v>
      </c>
      <c r="B118" s="37" t="s">
        <v>163</v>
      </c>
      <c r="C118" s="37" t="s">
        <v>53</v>
      </c>
      <c r="D118" s="37" t="s">
        <v>41</v>
      </c>
      <c r="E118" s="37" t="s">
        <v>77</v>
      </c>
      <c r="F118" s="20" t="s">
        <v>51</v>
      </c>
      <c r="G118" s="62">
        <f>G119</f>
        <v>153</v>
      </c>
      <c r="H118" s="80">
        <f t="shared" si="9"/>
        <v>0</v>
      </c>
      <c r="I118" s="62">
        <f>I119</f>
        <v>153</v>
      </c>
    </row>
    <row r="119" spans="1:9" s="79" customFormat="1" ht="25.5" x14ac:dyDescent="0.25">
      <c r="A119" s="11" t="s">
        <v>64</v>
      </c>
      <c r="B119" s="37" t="s">
        <v>163</v>
      </c>
      <c r="C119" s="37" t="s">
        <v>53</v>
      </c>
      <c r="D119" s="37" t="s">
        <v>41</v>
      </c>
      <c r="E119" s="37" t="s">
        <v>77</v>
      </c>
      <c r="F119" s="20" t="s">
        <v>52</v>
      </c>
      <c r="G119" s="62">
        <v>153</v>
      </c>
      <c r="H119" s="80">
        <f t="shared" si="9"/>
        <v>0</v>
      </c>
      <c r="I119" s="62">
        <v>153</v>
      </c>
    </row>
    <row r="120" spans="1:9" s="79" customFormat="1" ht="39" x14ac:dyDescent="0.25">
      <c r="A120" s="7" t="s">
        <v>148</v>
      </c>
      <c r="B120" s="4" t="s">
        <v>149</v>
      </c>
      <c r="C120" s="4" t="s">
        <v>42</v>
      </c>
      <c r="D120" s="4" t="s">
        <v>39</v>
      </c>
      <c r="E120" s="4" t="s">
        <v>67</v>
      </c>
      <c r="F120" s="4" t="s">
        <v>40</v>
      </c>
      <c r="G120" s="59">
        <f>G121+G133</f>
        <v>151.30000000000001</v>
      </c>
      <c r="H120" s="78">
        <f t="shared" si="9"/>
        <v>-50.000000000000014</v>
      </c>
      <c r="I120" s="59">
        <f>I121+I133</f>
        <v>101.3</v>
      </c>
    </row>
    <row r="121" spans="1:9" s="79" customFormat="1" x14ac:dyDescent="0.25">
      <c r="A121" s="6" t="s">
        <v>79</v>
      </c>
      <c r="B121" s="2" t="s">
        <v>149</v>
      </c>
      <c r="C121" s="2" t="s">
        <v>44</v>
      </c>
      <c r="D121" s="2" t="s">
        <v>39</v>
      </c>
      <c r="E121" s="2" t="s">
        <v>67</v>
      </c>
      <c r="F121" s="2" t="s">
        <v>40</v>
      </c>
      <c r="G121" s="60">
        <f>G122+G126</f>
        <v>101.3</v>
      </c>
      <c r="H121" s="80">
        <f t="shared" si="9"/>
        <v>0</v>
      </c>
      <c r="I121" s="60">
        <f>I122+I126</f>
        <v>101.3</v>
      </c>
    </row>
    <row r="122" spans="1:9" s="79" customFormat="1" ht="39" x14ac:dyDescent="0.25">
      <c r="A122" s="6" t="s">
        <v>88</v>
      </c>
      <c r="B122" s="2" t="s">
        <v>149</v>
      </c>
      <c r="C122" s="2" t="s">
        <v>44</v>
      </c>
      <c r="D122" s="2" t="s">
        <v>38</v>
      </c>
      <c r="E122" s="2" t="s">
        <v>67</v>
      </c>
      <c r="F122" s="2" t="s">
        <v>40</v>
      </c>
      <c r="G122" s="60">
        <f t="shared" ref="G122:I122" si="15">G123</f>
        <v>70</v>
      </c>
      <c r="H122" s="80">
        <f t="shared" si="9"/>
        <v>0</v>
      </c>
      <c r="I122" s="60">
        <f t="shared" si="15"/>
        <v>70</v>
      </c>
    </row>
    <row r="123" spans="1:9" s="79" customFormat="1" ht="90" x14ac:dyDescent="0.25">
      <c r="A123" s="36" t="s">
        <v>195</v>
      </c>
      <c r="B123" s="2" t="s">
        <v>149</v>
      </c>
      <c r="C123" s="2" t="s">
        <v>44</v>
      </c>
      <c r="D123" s="2" t="s">
        <v>38</v>
      </c>
      <c r="E123" s="2" t="s">
        <v>89</v>
      </c>
      <c r="F123" s="2" t="s">
        <v>40</v>
      </c>
      <c r="G123" s="60">
        <f>G124</f>
        <v>70</v>
      </c>
      <c r="H123" s="80">
        <f t="shared" si="9"/>
        <v>0</v>
      </c>
      <c r="I123" s="60">
        <f>I124</f>
        <v>70</v>
      </c>
    </row>
    <row r="124" spans="1:9" s="79" customFormat="1" ht="25.5" x14ac:dyDescent="0.25">
      <c r="A124" s="28" t="s">
        <v>102</v>
      </c>
      <c r="B124" s="2" t="s">
        <v>149</v>
      </c>
      <c r="C124" s="2" t="s">
        <v>44</v>
      </c>
      <c r="D124" s="2" t="s">
        <v>38</v>
      </c>
      <c r="E124" s="2" t="s">
        <v>89</v>
      </c>
      <c r="F124" s="2" t="s">
        <v>51</v>
      </c>
      <c r="G124" s="60">
        <f>G125</f>
        <v>70</v>
      </c>
      <c r="H124" s="80">
        <f t="shared" si="9"/>
        <v>0</v>
      </c>
      <c r="I124" s="60">
        <f>I125</f>
        <v>70</v>
      </c>
    </row>
    <row r="125" spans="1:9" s="79" customFormat="1" ht="26.25" x14ac:dyDescent="0.25">
      <c r="A125" s="6" t="s">
        <v>64</v>
      </c>
      <c r="B125" s="2" t="s">
        <v>149</v>
      </c>
      <c r="C125" s="2" t="s">
        <v>44</v>
      </c>
      <c r="D125" s="2" t="s">
        <v>38</v>
      </c>
      <c r="E125" s="2" t="s">
        <v>89</v>
      </c>
      <c r="F125" s="2" t="s">
        <v>52</v>
      </c>
      <c r="G125" s="60">
        <v>70</v>
      </c>
      <c r="H125" s="80">
        <f t="shared" si="9"/>
        <v>0</v>
      </c>
      <c r="I125" s="60">
        <v>70</v>
      </c>
    </row>
    <row r="126" spans="1:9" s="79" customFormat="1" ht="26.25" x14ac:dyDescent="0.25">
      <c r="A126" s="6" t="s">
        <v>80</v>
      </c>
      <c r="B126" s="2" t="s">
        <v>149</v>
      </c>
      <c r="C126" s="2" t="s">
        <v>44</v>
      </c>
      <c r="D126" s="2" t="s">
        <v>41</v>
      </c>
      <c r="E126" s="2" t="s">
        <v>67</v>
      </c>
      <c r="F126" s="2" t="s">
        <v>40</v>
      </c>
      <c r="G126" s="60">
        <f>G127+G130</f>
        <v>31.3</v>
      </c>
      <c r="H126" s="80">
        <f t="shared" si="9"/>
        <v>0</v>
      </c>
      <c r="I126" s="60">
        <f>I127+I130</f>
        <v>31.3</v>
      </c>
    </row>
    <row r="127" spans="1:9" s="79" customFormat="1" x14ac:dyDescent="0.25">
      <c r="A127" s="9" t="s">
        <v>198</v>
      </c>
      <c r="B127" s="2" t="s">
        <v>149</v>
      </c>
      <c r="C127" s="2" t="s">
        <v>44</v>
      </c>
      <c r="D127" s="2" t="s">
        <v>41</v>
      </c>
      <c r="E127" s="2" t="s">
        <v>81</v>
      </c>
      <c r="F127" s="2" t="s">
        <v>40</v>
      </c>
      <c r="G127" s="60">
        <f>G128</f>
        <v>25</v>
      </c>
      <c r="H127" s="80">
        <f t="shared" si="9"/>
        <v>0</v>
      </c>
      <c r="I127" s="60">
        <f>I128</f>
        <v>25</v>
      </c>
    </row>
    <row r="128" spans="1:9" s="79" customFormat="1" ht="51" x14ac:dyDescent="0.25">
      <c r="A128" s="28" t="s">
        <v>101</v>
      </c>
      <c r="B128" s="2" t="s">
        <v>149</v>
      </c>
      <c r="C128" s="2" t="s">
        <v>44</v>
      </c>
      <c r="D128" s="2" t="s">
        <v>41</v>
      </c>
      <c r="E128" s="2" t="s">
        <v>81</v>
      </c>
      <c r="F128" s="2" t="s">
        <v>65</v>
      </c>
      <c r="G128" s="60">
        <f>G129</f>
        <v>25</v>
      </c>
      <c r="H128" s="80">
        <f t="shared" si="9"/>
        <v>0</v>
      </c>
      <c r="I128" s="60">
        <f>I129</f>
        <v>25</v>
      </c>
    </row>
    <row r="129" spans="1:9" s="79" customFormat="1" x14ac:dyDescent="0.25">
      <c r="A129" s="28" t="s">
        <v>17</v>
      </c>
      <c r="B129" s="2" t="s">
        <v>149</v>
      </c>
      <c r="C129" s="2" t="s">
        <v>44</v>
      </c>
      <c r="D129" s="2" t="s">
        <v>41</v>
      </c>
      <c r="E129" s="2" t="s">
        <v>81</v>
      </c>
      <c r="F129" s="2" t="s">
        <v>66</v>
      </c>
      <c r="G129" s="60">
        <v>25</v>
      </c>
      <c r="H129" s="80">
        <f t="shared" si="9"/>
        <v>0</v>
      </c>
      <c r="I129" s="60">
        <v>25</v>
      </c>
    </row>
    <row r="130" spans="1:9" s="79" customFormat="1" ht="26.25" x14ac:dyDescent="0.25">
      <c r="A130" s="38" t="s">
        <v>199</v>
      </c>
      <c r="B130" s="2" t="s">
        <v>149</v>
      </c>
      <c r="C130" s="2" t="s">
        <v>44</v>
      </c>
      <c r="D130" s="2" t="s">
        <v>41</v>
      </c>
      <c r="E130" s="2" t="s">
        <v>114</v>
      </c>
      <c r="F130" s="2" t="s">
        <v>40</v>
      </c>
      <c r="G130" s="60">
        <f>G131</f>
        <v>6.3</v>
      </c>
      <c r="H130" s="80">
        <f t="shared" si="9"/>
        <v>0</v>
      </c>
      <c r="I130" s="60">
        <f>I131</f>
        <v>6.3</v>
      </c>
    </row>
    <row r="131" spans="1:9" s="79" customFormat="1" ht="51" x14ac:dyDescent="0.25">
      <c r="A131" s="28" t="s">
        <v>101</v>
      </c>
      <c r="B131" s="2" t="s">
        <v>149</v>
      </c>
      <c r="C131" s="2" t="s">
        <v>44</v>
      </c>
      <c r="D131" s="2" t="s">
        <v>41</v>
      </c>
      <c r="E131" s="2" t="s">
        <v>114</v>
      </c>
      <c r="F131" s="2" t="s">
        <v>65</v>
      </c>
      <c r="G131" s="60">
        <f>G132</f>
        <v>6.3</v>
      </c>
      <c r="H131" s="80">
        <f t="shared" si="9"/>
        <v>0</v>
      </c>
      <c r="I131" s="60">
        <f>I132</f>
        <v>6.3</v>
      </c>
    </row>
    <row r="132" spans="1:9" s="81" customFormat="1" x14ac:dyDescent="0.25">
      <c r="A132" s="28" t="s">
        <v>17</v>
      </c>
      <c r="B132" s="2" t="s">
        <v>149</v>
      </c>
      <c r="C132" s="2" t="s">
        <v>44</v>
      </c>
      <c r="D132" s="2" t="s">
        <v>41</v>
      </c>
      <c r="E132" s="2" t="s">
        <v>114</v>
      </c>
      <c r="F132" s="2" t="s">
        <v>66</v>
      </c>
      <c r="G132" s="60">
        <v>6.3</v>
      </c>
      <c r="H132" s="80">
        <f t="shared" si="9"/>
        <v>0</v>
      </c>
      <c r="I132" s="60">
        <v>6.3</v>
      </c>
    </row>
    <row r="133" spans="1:9" s="81" customFormat="1" ht="39" x14ac:dyDescent="0.25">
      <c r="A133" s="38" t="s">
        <v>82</v>
      </c>
      <c r="B133" s="3" t="s">
        <v>149</v>
      </c>
      <c r="C133" s="3" t="s">
        <v>50</v>
      </c>
      <c r="D133" s="3" t="s">
        <v>39</v>
      </c>
      <c r="E133" s="3" t="s">
        <v>67</v>
      </c>
      <c r="F133" s="2" t="s">
        <v>40</v>
      </c>
      <c r="G133" s="60">
        <f t="shared" ref="G133:I134" si="16">G134</f>
        <v>50</v>
      </c>
      <c r="H133" s="80">
        <f t="shared" si="9"/>
        <v>-50</v>
      </c>
      <c r="I133" s="60">
        <f t="shared" si="16"/>
        <v>0</v>
      </c>
    </row>
    <row r="134" spans="1:9" s="81" customFormat="1" ht="39" x14ac:dyDescent="0.25">
      <c r="A134" s="38" t="s">
        <v>83</v>
      </c>
      <c r="B134" s="2" t="s">
        <v>149</v>
      </c>
      <c r="C134" s="2" t="s">
        <v>50</v>
      </c>
      <c r="D134" s="2" t="s">
        <v>38</v>
      </c>
      <c r="E134" s="2" t="s">
        <v>67</v>
      </c>
      <c r="F134" s="2" t="s">
        <v>40</v>
      </c>
      <c r="G134" s="60">
        <f t="shared" si="16"/>
        <v>50</v>
      </c>
      <c r="H134" s="80">
        <f t="shared" si="9"/>
        <v>-50</v>
      </c>
      <c r="I134" s="60">
        <f t="shared" si="16"/>
        <v>0</v>
      </c>
    </row>
    <row r="135" spans="1:9" s="81" customFormat="1" ht="26.25" x14ac:dyDescent="0.25">
      <c r="A135" s="38" t="s">
        <v>124</v>
      </c>
      <c r="B135" s="2" t="s">
        <v>149</v>
      </c>
      <c r="C135" s="2" t="s">
        <v>50</v>
      </c>
      <c r="D135" s="2" t="s">
        <v>38</v>
      </c>
      <c r="E135" s="2" t="s">
        <v>77</v>
      </c>
      <c r="F135" s="2" t="s">
        <v>40</v>
      </c>
      <c r="G135" s="60">
        <f>G136</f>
        <v>50</v>
      </c>
      <c r="H135" s="80">
        <f t="shared" si="9"/>
        <v>-50</v>
      </c>
      <c r="I135" s="60">
        <f>I136</f>
        <v>0</v>
      </c>
    </row>
    <row r="136" spans="1:9" s="81" customFormat="1" ht="25.5" x14ac:dyDescent="0.25">
      <c r="A136" s="28" t="s">
        <v>102</v>
      </c>
      <c r="B136" s="2" t="s">
        <v>149</v>
      </c>
      <c r="C136" s="2" t="s">
        <v>50</v>
      </c>
      <c r="D136" s="2" t="s">
        <v>38</v>
      </c>
      <c r="E136" s="2" t="s">
        <v>77</v>
      </c>
      <c r="F136" s="2" t="s">
        <v>51</v>
      </c>
      <c r="G136" s="60">
        <f>G137</f>
        <v>50</v>
      </c>
      <c r="H136" s="80">
        <f t="shared" si="9"/>
        <v>-50</v>
      </c>
      <c r="I136" s="60">
        <f>I137</f>
        <v>0</v>
      </c>
    </row>
    <row r="137" spans="1:9" ht="26.25" x14ac:dyDescent="0.25">
      <c r="A137" s="6" t="s">
        <v>64</v>
      </c>
      <c r="B137" s="2" t="s">
        <v>149</v>
      </c>
      <c r="C137" s="2" t="s">
        <v>50</v>
      </c>
      <c r="D137" s="2" t="s">
        <v>38</v>
      </c>
      <c r="E137" s="2" t="s">
        <v>77</v>
      </c>
      <c r="F137" s="2" t="s">
        <v>52</v>
      </c>
      <c r="G137" s="60">
        <v>50</v>
      </c>
      <c r="H137" s="80">
        <f t="shared" si="9"/>
        <v>-50</v>
      </c>
      <c r="I137" s="60">
        <f>G137-50</f>
        <v>0</v>
      </c>
    </row>
    <row r="138" spans="1:9" x14ac:dyDescent="0.25">
      <c r="A138" s="39" t="s">
        <v>150</v>
      </c>
      <c r="B138" s="4" t="s">
        <v>55</v>
      </c>
      <c r="C138" s="4" t="s">
        <v>42</v>
      </c>
      <c r="D138" s="4" t="s">
        <v>39</v>
      </c>
      <c r="E138" s="4" t="s">
        <v>67</v>
      </c>
      <c r="F138" s="4" t="s">
        <v>40</v>
      </c>
      <c r="G138" s="59">
        <f>G139+G143</f>
        <v>645.9</v>
      </c>
      <c r="H138" s="78">
        <f t="shared" si="9"/>
        <v>29.700000000000045</v>
      </c>
      <c r="I138" s="59">
        <f>I139+I143</f>
        <v>675.6</v>
      </c>
    </row>
    <row r="139" spans="1:9" ht="26.25" x14ac:dyDescent="0.25">
      <c r="A139" s="36" t="s">
        <v>86</v>
      </c>
      <c r="B139" s="2" t="s">
        <v>55</v>
      </c>
      <c r="C139" s="2" t="s">
        <v>42</v>
      </c>
      <c r="D139" s="2" t="s">
        <v>38</v>
      </c>
      <c r="E139" s="2" t="s">
        <v>67</v>
      </c>
      <c r="F139" s="2" t="s">
        <v>40</v>
      </c>
      <c r="G139" s="60">
        <f>G140</f>
        <v>493.8</v>
      </c>
      <c r="H139" s="80">
        <f t="shared" si="9"/>
        <v>29.699999999999989</v>
      </c>
      <c r="I139" s="60">
        <f>I140</f>
        <v>523.5</v>
      </c>
    </row>
    <row r="140" spans="1:9" ht="25.5" x14ac:dyDescent="0.25">
      <c r="A140" s="56" t="s">
        <v>202</v>
      </c>
      <c r="B140" s="2" t="s">
        <v>55</v>
      </c>
      <c r="C140" s="2" t="s">
        <v>42</v>
      </c>
      <c r="D140" s="2" t="s">
        <v>38</v>
      </c>
      <c r="E140" s="2" t="s">
        <v>87</v>
      </c>
      <c r="F140" s="2" t="s">
        <v>40</v>
      </c>
      <c r="G140" s="60">
        <f>G141</f>
        <v>493.8</v>
      </c>
      <c r="H140" s="80">
        <f t="shared" si="9"/>
        <v>29.699999999999989</v>
      </c>
      <c r="I140" s="60">
        <f>I141</f>
        <v>523.5</v>
      </c>
    </row>
    <row r="141" spans="1:9" ht="51" x14ac:dyDescent="0.25">
      <c r="A141" s="28" t="s">
        <v>101</v>
      </c>
      <c r="B141" s="2" t="s">
        <v>55</v>
      </c>
      <c r="C141" s="2" t="s">
        <v>42</v>
      </c>
      <c r="D141" s="2" t="s">
        <v>38</v>
      </c>
      <c r="E141" s="2" t="s">
        <v>87</v>
      </c>
      <c r="F141" s="2" t="s">
        <v>65</v>
      </c>
      <c r="G141" s="60">
        <f>G142</f>
        <v>493.8</v>
      </c>
      <c r="H141" s="80">
        <f t="shared" si="9"/>
        <v>29.699999999999989</v>
      </c>
      <c r="I141" s="60">
        <f>I142</f>
        <v>523.5</v>
      </c>
    </row>
    <row r="142" spans="1:9" ht="26.25" x14ac:dyDescent="0.25">
      <c r="A142" s="6" t="s">
        <v>69</v>
      </c>
      <c r="B142" s="2" t="s">
        <v>55</v>
      </c>
      <c r="C142" s="2" t="s">
        <v>42</v>
      </c>
      <c r="D142" s="2" t="s">
        <v>38</v>
      </c>
      <c r="E142" s="2" t="s">
        <v>87</v>
      </c>
      <c r="F142" s="2" t="s">
        <v>70</v>
      </c>
      <c r="G142" s="60">
        <v>493.8</v>
      </c>
      <c r="H142" s="80">
        <f t="shared" si="9"/>
        <v>29.699999999999989</v>
      </c>
      <c r="I142" s="60">
        <f>493.8+29.7</f>
        <v>523.5</v>
      </c>
    </row>
    <row r="143" spans="1:9" ht="26.25" x14ac:dyDescent="0.25">
      <c r="A143" s="29" t="s">
        <v>142</v>
      </c>
      <c r="B143" s="2" t="s">
        <v>55</v>
      </c>
      <c r="C143" s="2" t="s">
        <v>42</v>
      </c>
      <c r="D143" s="42" t="s">
        <v>41</v>
      </c>
      <c r="E143" s="42" t="s">
        <v>67</v>
      </c>
      <c r="F143" s="2" t="s">
        <v>40</v>
      </c>
      <c r="G143" s="60">
        <f>G144+G147</f>
        <v>152.1</v>
      </c>
      <c r="H143" s="80">
        <f t="shared" si="9"/>
        <v>0</v>
      </c>
      <c r="I143" s="60">
        <f>I144+I147</f>
        <v>152.1</v>
      </c>
    </row>
    <row r="144" spans="1:9" x14ac:dyDescent="0.25">
      <c r="A144" s="29" t="s">
        <v>143</v>
      </c>
      <c r="B144" s="2" t="s">
        <v>55</v>
      </c>
      <c r="C144" s="2" t="s">
        <v>42</v>
      </c>
      <c r="D144" s="42" t="s">
        <v>41</v>
      </c>
      <c r="E144" s="42" t="s">
        <v>144</v>
      </c>
      <c r="F144" s="2" t="s">
        <v>40</v>
      </c>
      <c r="G144" s="60">
        <f t="shared" ref="G144:I144" si="17">G145</f>
        <v>116.2</v>
      </c>
      <c r="H144" s="80">
        <f t="shared" si="9"/>
        <v>0</v>
      </c>
      <c r="I144" s="60">
        <f t="shared" si="17"/>
        <v>116.2</v>
      </c>
    </row>
    <row r="145" spans="1:9" ht="25.5" x14ac:dyDescent="0.25">
      <c r="A145" s="28" t="s">
        <v>102</v>
      </c>
      <c r="B145" s="2" t="s">
        <v>55</v>
      </c>
      <c r="C145" s="2" t="s">
        <v>42</v>
      </c>
      <c r="D145" s="2" t="s">
        <v>41</v>
      </c>
      <c r="E145" s="2" t="s">
        <v>144</v>
      </c>
      <c r="F145" s="2" t="s">
        <v>65</v>
      </c>
      <c r="G145" s="60">
        <f>G146</f>
        <v>116.2</v>
      </c>
      <c r="H145" s="80">
        <f t="shared" si="9"/>
        <v>0</v>
      </c>
      <c r="I145" s="60">
        <f>I146</f>
        <v>116.2</v>
      </c>
    </row>
    <row r="146" spans="1:9" ht="26.25" x14ac:dyDescent="0.25">
      <c r="A146" s="36" t="s">
        <v>64</v>
      </c>
      <c r="B146" s="2" t="s">
        <v>55</v>
      </c>
      <c r="C146" s="2" t="s">
        <v>42</v>
      </c>
      <c r="D146" s="2" t="s">
        <v>41</v>
      </c>
      <c r="E146" s="2" t="s">
        <v>144</v>
      </c>
      <c r="F146" s="2" t="s">
        <v>70</v>
      </c>
      <c r="G146" s="60">
        <v>116.2</v>
      </c>
      <c r="H146" s="80">
        <f t="shared" si="9"/>
        <v>0</v>
      </c>
      <c r="I146" s="60">
        <v>116.2</v>
      </c>
    </row>
    <row r="147" spans="1:9" ht="51.75" x14ac:dyDescent="0.25">
      <c r="A147" s="6" t="s">
        <v>194</v>
      </c>
      <c r="B147" s="2" t="s">
        <v>55</v>
      </c>
      <c r="C147" s="2" t="s">
        <v>42</v>
      </c>
      <c r="D147" s="2" t="s">
        <v>41</v>
      </c>
      <c r="E147" s="2" t="s">
        <v>111</v>
      </c>
      <c r="F147" s="2" t="s">
        <v>40</v>
      </c>
      <c r="G147" s="60">
        <f t="shared" ref="G147:I147" si="18">G148</f>
        <v>35.9</v>
      </c>
      <c r="H147" s="80">
        <f t="shared" si="9"/>
        <v>0</v>
      </c>
      <c r="I147" s="60">
        <f t="shared" si="18"/>
        <v>35.9</v>
      </c>
    </row>
    <row r="148" spans="1:9" x14ac:dyDescent="0.25">
      <c r="A148" s="6" t="s">
        <v>34</v>
      </c>
      <c r="B148" s="2" t="s">
        <v>55</v>
      </c>
      <c r="C148" s="2" t="s">
        <v>42</v>
      </c>
      <c r="D148" s="2" t="s">
        <v>41</v>
      </c>
      <c r="E148" s="2" t="s">
        <v>111</v>
      </c>
      <c r="F148" s="2" t="s">
        <v>98</v>
      </c>
      <c r="G148" s="60">
        <f>G149</f>
        <v>35.9</v>
      </c>
      <c r="H148" s="80">
        <f t="shared" si="9"/>
        <v>0</v>
      </c>
      <c r="I148" s="60">
        <f>I149</f>
        <v>35.9</v>
      </c>
    </row>
    <row r="149" spans="1:9" x14ac:dyDescent="0.25">
      <c r="A149" s="22" t="s">
        <v>61</v>
      </c>
      <c r="B149" s="2" t="s">
        <v>55</v>
      </c>
      <c r="C149" s="2" t="s">
        <v>42</v>
      </c>
      <c r="D149" s="2" t="s">
        <v>41</v>
      </c>
      <c r="E149" s="2" t="s">
        <v>111</v>
      </c>
      <c r="F149" s="2" t="s">
        <v>99</v>
      </c>
      <c r="G149" s="60">
        <v>35.9</v>
      </c>
      <c r="H149" s="80">
        <f t="shared" si="9"/>
        <v>0</v>
      </c>
      <c r="I149" s="60">
        <v>35.9</v>
      </c>
    </row>
    <row r="150" spans="1:9" ht="39" x14ac:dyDescent="0.25">
      <c r="A150" s="7" t="s">
        <v>152</v>
      </c>
      <c r="B150" s="4" t="s">
        <v>151</v>
      </c>
      <c r="C150" s="4" t="s">
        <v>42</v>
      </c>
      <c r="D150" s="4" t="s">
        <v>39</v>
      </c>
      <c r="E150" s="4" t="s">
        <v>67</v>
      </c>
      <c r="F150" s="4" t="s">
        <v>40</v>
      </c>
      <c r="G150" s="59">
        <f>G151</f>
        <v>455</v>
      </c>
      <c r="H150" s="78">
        <f t="shared" si="9"/>
        <v>0</v>
      </c>
      <c r="I150" s="59">
        <f>I151</f>
        <v>455</v>
      </c>
    </row>
    <row r="151" spans="1:9" ht="39" x14ac:dyDescent="0.25">
      <c r="A151" s="6" t="s">
        <v>117</v>
      </c>
      <c r="B151" s="2" t="s">
        <v>151</v>
      </c>
      <c r="C151" s="2" t="s">
        <v>42</v>
      </c>
      <c r="D151" s="2" t="s">
        <v>41</v>
      </c>
      <c r="E151" s="2" t="s">
        <v>67</v>
      </c>
      <c r="F151" s="2" t="s">
        <v>40</v>
      </c>
      <c r="G151" s="60">
        <f t="shared" ref="G151:I151" si="19">G152</f>
        <v>455</v>
      </c>
      <c r="H151" s="80">
        <f t="shared" si="9"/>
        <v>0</v>
      </c>
      <c r="I151" s="60">
        <f t="shared" si="19"/>
        <v>455</v>
      </c>
    </row>
    <row r="152" spans="1:9" ht="39" x14ac:dyDescent="0.25">
      <c r="A152" s="6" t="s">
        <v>119</v>
      </c>
      <c r="B152" s="2" t="s">
        <v>151</v>
      </c>
      <c r="C152" s="2" t="s">
        <v>42</v>
      </c>
      <c r="D152" s="2" t="s">
        <v>41</v>
      </c>
      <c r="E152" s="2" t="s">
        <v>118</v>
      </c>
      <c r="F152" s="2" t="s">
        <v>40</v>
      </c>
      <c r="G152" s="60">
        <f>G153</f>
        <v>455</v>
      </c>
      <c r="H152" s="80">
        <f t="shared" si="9"/>
        <v>0</v>
      </c>
      <c r="I152" s="60">
        <f>I153</f>
        <v>455</v>
      </c>
    </row>
    <row r="153" spans="1:9" ht="25.5" x14ac:dyDescent="0.25">
      <c r="A153" s="28" t="s">
        <v>102</v>
      </c>
      <c r="B153" s="2" t="s">
        <v>151</v>
      </c>
      <c r="C153" s="2" t="s">
        <v>42</v>
      </c>
      <c r="D153" s="2" t="s">
        <v>41</v>
      </c>
      <c r="E153" s="2" t="s">
        <v>118</v>
      </c>
      <c r="F153" s="2" t="s">
        <v>51</v>
      </c>
      <c r="G153" s="60">
        <f>G154</f>
        <v>455</v>
      </c>
      <c r="H153" s="80">
        <f t="shared" ref="H153:H183" si="20">I153-G153</f>
        <v>0</v>
      </c>
      <c r="I153" s="60">
        <f>I154</f>
        <v>455</v>
      </c>
    </row>
    <row r="154" spans="1:9" ht="26.25" x14ac:dyDescent="0.25">
      <c r="A154" s="6" t="s">
        <v>64</v>
      </c>
      <c r="B154" s="2" t="s">
        <v>151</v>
      </c>
      <c r="C154" s="2" t="s">
        <v>42</v>
      </c>
      <c r="D154" s="2" t="s">
        <v>41</v>
      </c>
      <c r="E154" s="2" t="s">
        <v>118</v>
      </c>
      <c r="F154" s="2" t="s">
        <v>52</v>
      </c>
      <c r="G154" s="60">
        <v>455</v>
      </c>
      <c r="H154" s="80">
        <f t="shared" si="20"/>
        <v>0</v>
      </c>
      <c r="I154" s="60">
        <v>455</v>
      </c>
    </row>
    <row r="155" spans="1:9" ht="26.25" x14ac:dyDescent="0.25">
      <c r="A155" s="7" t="s">
        <v>158</v>
      </c>
      <c r="B155" s="82" t="s">
        <v>159</v>
      </c>
      <c r="C155" s="82" t="s">
        <v>42</v>
      </c>
      <c r="D155" s="82" t="s">
        <v>39</v>
      </c>
      <c r="E155" s="82" t="s">
        <v>67</v>
      </c>
      <c r="F155" s="4" t="s">
        <v>40</v>
      </c>
      <c r="G155" s="59">
        <f>G164+G156</f>
        <v>12263.5</v>
      </c>
      <c r="H155" s="78">
        <f t="shared" si="20"/>
        <v>4721</v>
      </c>
      <c r="I155" s="59">
        <f>I164+I156</f>
        <v>16984.5</v>
      </c>
    </row>
    <row r="156" spans="1:9" ht="26.25" x14ac:dyDescent="0.25">
      <c r="A156" s="6" t="s">
        <v>189</v>
      </c>
      <c r="B156" s="37" t="s">
        <v>159</v>
      </c>
      <c r="C156" s="37" t="s">
        <v>42</v>
      </c>
      <c r="D156" s="37" t="s">
        <v>38</v>
      </c>
      <c r="E156" s="37" t="s">
        <v>67</v>
      </c>
      <c r="F156" s="2" t="s">
        <v>40</v>
      </c>
      <c r="G156" s="60">
        <f>G157</f>
        <v>110</v>
      </c>
      <c r="H156" s="80">
        <f t="shared" si="20"/>
        <v>7425</v>
      </c>
      <c r="I156" s="60">
        <f>I157+I160+I162</f>
        <v>7535</v>
      </c>
    </row>
    <row r="157" spans="1:9" ht="26.25" x14ac:dyDescent="0.25">
      <c r="A157" s="6" t="s">
        <v>191</v>
      </c>
      <c r="B157" s="37" t="s">
        <v>159</v>
      </c>
      <c r="C157" s="37" t="s">
        <v>42</v>
      </c>
      <c r="D157" s="37" t="s">
        <v>38</v>
      </c>
      <c r="E157" s="37" t="s">
        <v>190</v>
      </c>
      <c r="F157" s="2" t="s">
        <v>40</v>
      </c>
      <c r="G157" s="60">
        <f>G158</f>
        <v>110</v>
      </c>
      <c r="H157" s="80">
        <f t="shared" si="20"/>
        <v>964.40000000000009</v>
      </c>
      <c r="I157" s="60">
        <f>I158</f>
        <v>1074.4000000000001</v>
      </c>
    </row>
    <row r="158" spans="1:9" ht="25.5" x14ac:dyDescent="0.25">
      <c r="A158" s="28" t="s">
        <v>102</v>
      </c>
      <c r="B158" s="37" t="s">
        <v>159</v>
      </c>
      <c r="C158" s="20" t="s">
        <v>42</v>
      </c>
      <c r="D158" s="37" t="s">
        <v>38</v>
      </c>
      <c r="E158" s="37" t="s">
        <v>190</v>
      </c>
      <c r="F158" s="20" t="s">
        <v>51</v>
      </c>
      <c r="G158" s="62">
        <f>G159</f>
        <v>110</v>
      </c>
      <c r="H158" s="80">
        <f t="shared" si="20"/>
        <v>964.40000000000009</v>
      </c>
      <c r="I158" s="62">
        <f>I159</f>
        <v>1074.4000000000001</v>
      </c>
    </row>
    <row r="159" spans="1:9" ht="26.25" x14ac:dyDescent="0.25">
      <c r="A159" s="6" t="s">
        <v>64</v>
      </c>
      <c r="B159" s="37" t="s">
        <v>159</v>
      </c>
      <c r="C159" s="20" t="s">
        <v>42</v>
      </c>
      <c r="D159" s="37" t="s">
        <v>38</v>
      </c>
      <c r="E159" s="37" t="s">
        <v>190</v>
      </c>
      <c r="F159" s="20" t="s">
        <v>52</v>
      </c>
      <c r="G159" s="62">
        <v>110</v>
      </c>
      <c r="H159" s="80">
        <f t="shared" si="20"/>
        <v>964.40000000000009</v>
      </c>
      <c r="I159" s="62">
        <f>1074.4</f>
        <v>1074.4000000000001</v>
      </c>
    </row>
    <row r="160" spans="1:9" ht="39" x14ac:dyDescent="0.25">
      <c r="A160" s="6" t="s">
        <v>294</v>
      </c>
      <c r="B160" s="37" t="s">
        <v>159</v>
      </c>
      <c r="C160" s="37" t="s">
        <v>42</v>
      </c>
      <c r="D160" s="37" t="s">
        <v>38</v>
      </c>
      <c r="E160" s="37" t="s">
        <v>293</v>
      </c>
      <c r="F160" s="20" t="s">
        <v>40</v>
      </c>
      <c r="G160" s="62">
        <f>G161</f>
        <v>0</v>
      </c>
      <c r="H160" s="80">
        <f t="shared" si="20"/>
        <v>119.4</v>
      </c>
      <c r="I160" s="62">
        <f>I161</f>
        <v>119.4</v>
      </c>
    </row>
    <row r="161" spans="1:9" ht="26.25" x14ac:dyDescent="0.25">
      <c r="A161" s="6" t="s">
        <v>64</v>
      </c>
      <c r="B161" s="37" t="s">
        <v>159</v>
      </c>
      <c r="C161" s="37" t="s">
        <v>42</v>
      </c>
      <c r="D161" s="37" t="s">
        <v>38</v>
      </c>
      <c r="E161" s="37" t="s">
        <v>293</v>
      </c>
      <c r="F161" s="20" t="s">
        <v>52</v>
      </c>
      <c r="G161" s="62">
        <v>0</v>
      </c>
      <c r="H161" s="80">
        <f t="shared" si="20"/>
        <v>119.4</v>
      </c>
      <c r="I161" s="91">
        <v>119.4</v>
      </c>
    </row>
    <row r="162" spans="1:9" x14ac:dyDescent="0.25">
      <c r="A162" s="6" t="s">
        <v>299</v>
      </c>
      <c r="B162" s="37" t="s">
        <v>159</v>
      </c>
      <c r="C162" s="37" t="s">
        <v>42</v>
      </c>
      <c r="D162" s="37" t="s">
        <v>38</v>
      </c>
      <c r="E162" s="37" t="s">
        <v>77</v>
      </c>
      <c r="F162" s="20" t="s">
        <v>40</v>
      </c>
      <c r="G162" s="62">
        <f>G163</f>
        <v>0</v>
      </c>
      <c r="H162" s="80">
        <f t="shared" si="20"/>
        <v>6341.2</v>
      </c>
      <c r="I162" s="62">
        <f>I163</f>
        <v>6341.2</v>
      </c>
    </row>
    <row r="163" spans="1:9" ht="26.25" x14ac:dyDescent="0.25">
      <c r="A163" s="6" t="s">
        <v>64</v>
      </c>
      <c r="B163" s="37" t="s">
        <v>159</v>
      </c>
      <c r="C163" s="37" t="s">
        <v>42</v>
      </c>
      <c r="D163" s="37" t="s">
        <v>38</v>
      </c>
      <c r="E163" s="37" t="s">
        <v>77</v>
      </c>
      <c r="F163" s="20" t="s">
        <v>52</v>
      </c>
      <c r="G163" s="62">
        <v>0</v>
      </c>
      <c r="H163" s="80">
        <f t="shared" si="20"/>
        <v>6341.2</v>
      </c>
      <c r="I163" s="62">
        <v>6341.2</v>
      </c>
    </row>
    <row r="164" spans="1:9" ht="26.25" x14ac:dyDescent="0.25">
      <c r="A164" s="6" t="s">
        <v>91</v>
      </c>
      <c r="B164" s="37" t="s">
        <v>159</v>
      </c>
      <c r="C164" s="37" t="s">
        <v>42</v>
      </c>
      <c r="D164" s="37" t="s">
        <v>41</v>
      </c>
      <c r="E164" s="37" t="s">
        <v>67</v>
      </c>
      <c r="F164" s="20" t="s">
        <v>40</v>
      </c>
      <c r="G164" s="62">
        <f>G165</f>
        <v>12153.5</v>
      </c>
      <c r="H164" s="80">
        <f t="shared" si="20"/>
        <v>-2704</v>
      </c>
      <c r="I164" s="62">
        <f>I165</f>
        <v>9449.5</v>
      </c>
    </row>
    <row r="165" spans="1:9" ht="26.25" x14ac:dyDescent="0.25">
      <c r="A165" s="36" t="s">
        <v>124</v>
      </c>
      <c r="B165" s="37" t="s">
        <v>159</v>
      </c>
      <c r="C165" s="37" t="s">
        <v>42</v>
      </c>
      <c r="D165" s="37" t="s">
        <v>41</v>
      </c>
      <c r="E165" s="37" t="s">
        <v>77</v>
      </c>
      <c r="F165" s="20" t="s">
        <v>40</v>
      </c>
      <c r="G165" s="62">
        <f t="shared" ref="G165:I165" si="21">G166</f>
        <v>12153.5</v>
      </c>
      <c r="H165" s="80">
        <f t="shared" si="20"/>
        <v>-2704</v>
      </c>
      <c r="I165" s="62">
        <f t="shared" si="21"/>
        <v>9449.5</v>
      </c>
    </row>
    <row r="166" spans="1:9" ht="25.5" x14ac:dyDescent="0.25">
      <c r="A166" s="28" t="s">
        <v>102</v>
      </c>
      <c r="B166" s="37" t="s">
        <v>159</v>
      </c>
      <c r="C166" s="20" t="s">
        <v>42</v>
      </c>
      <c r="D166" s="20" t="s">
        <v>41</v>
      </c>
      <c r="E166" s="20" t="s">
        <v>77</v>
      </c>
      <c r="F166" s="20" t="s">
        <v>51</v>
      </c>
      <c r="G166" s="62">
        <f>G167</f>
        <v>12153.5</v>
      </c>
      <c r="H166" s="80">
        <f t="shared" si="20"/>
        <v>-2704</v>
      </c>
      <c r="I166" s="62">
        <f>I167</f>
        <v>9449.5</v>
      </c>
    </row>
    <row r="167" spans="1:9" ht="26.25" x14ac:dyDescent="0.25">
      <c r="A167" s="6" t="s">
        <v>64</v>
      </c>
      <c r="B167" s="37" t="s">
        <v>159</v>
      </c>
      <c r="C167" s="20" t="s">
        <v>42</v>
      </c>
      <c r="D167" s="20" t="s">
        <v>41</v>
      </c>
      <c r="E167" s="20" t="s">
        <v>77</v>
      </c>
      <c r="F167" s="20" t="s">
        <v>52</v>
      </c>
      <c r="G167" s="62">
        <f>9769.3+2384.2</f>
        <v>12153.5</v>
      </c>
      <c r="H167" s="80">
        <f t="shared" si="20"/>
        <v>-2704</v>
      </c>
      <c r="I167" s="62">
        <f>8177.6+1271.9</f>
        <v>9449.5</v>
      </c>
    </row>
    <row r="168" spans="1:9" ht="39" x14ac:dyDescent="0.25">
      <c r="A168" s="7" t="s">
        <v>146</v>
      </c>
      <c r="B168" s="4" t="s">
        <v>145</v>
      </c>
      <c r="C168" s="4" t="s">
        <v>42</v>
      </c>
      <c r="D168" s="4" t="s">
        <v>39</v>
      </c>
      <c r="E168" s="4" t="s">
        <v>67</v>
      </c>
      <c r="F168" s="4" t="s">
        <v>40</v>
      </c>
      <c r="G168" s="59">
        <f>G169+G173</f>
        <v>162.4</v>
      </c>
      <c r="H168" s="78">
        <f t="shared" si="20"/>
        <v>258</v>
      </c>
      <c r="I168" s="59">
        <f>I169+I173</f>
        <v>420.4</v>
      </c>
    </row>
    <row r="169" spans="1:9" ht="26.25" x14ac:dyDescent="0.25">
      <c r="A169" s="36" t="s">
        <v>147</v>
      </c>
      <c r="B169" s="2" t="s">
        <v>145</v>
      </c>
      <c r="C169" s="2" t="s">
        <v>42</v>
      </c>
      <c r="D169" s="2" t="s">
        <v>41</v>
      </c>
      <c r="E169" s="2" t="s">
        <v>67</v>
      </c>
      <c r="F169" s="2" t="s">
        <v>40</v>
      </c>
      <c r="G169" s="60">
        <f t="shared" ref="G169:I170" si="22">G170</f>
        <v>62.4</v>
      </c>
      <c r="H169" s="80">
        <f t="shared" si="20"/>
        <v>0</v>
      </c>
      <c r="I169" s="60">
        <f t="shared" si="22"/>
        <v>62.4</v>
      </c>
    </row>
    <row r="170" spans="1:9" ht="51.75" x14ac:dyDescent="0.25">
      <c r="A170" s="36" t="s">
        <v>194</v>
      </c>
      <c r="B170" s="2" t="s">
        <v>145</v>
      </c>
      <c r="C170" s="2" t="s">
        <v>42</v>
      </c>
      <c r="D170" s="2" t="s">
        <v>41</v>
      </c>
      <c r="E170" s="2" t="s">
        <v>111</v>
      </c>
      <c r="F170" s="2" t="s">
        <v>40</v>
      </c>
      <c r="G170" s="60">
        <f t="shared" si="22"/>
        <v>62.4</v>
      </c>
      <c r="H170" s="80">
        <f t="shared" si="20"/>
        <v>0</v>
      </c>
      <c r="I170" s="60">
        <f t="shared" si="22"/>
        <v>62.4</v>
      </c>
    </row>
    <row r="171" spans="1:9" x14ac:dyDescent="0.25">
      <c r="A171" s="6" t="s">
        <v>34</v>
      </c>
      <c r="B171" s="2" t="s">
        <v>145</v>
      </c>
      <c r="C171" s="2" t="s">
        <v>42</v>
      </c>
      <c r="D171" s="2" t="s">
        <v>41</v>
      </c>
      <c r="E171" s="2" t="s">
        <v>111</v>
      </c>
      <c r="F171" s="2" t="s">
        <v>98</v>
      </c>
      <c r="G171" s="60">
        <f>G172</f>
        <v>62.4</v>
      </c>
      <c r="H171" s="80">
        <f t="shared" si="20"/>
        <v>0</v>
      </c>
      <c r="I171" s="60">
        <f>I172</f>
        <v>62.4</v>
      </c>
    </row>
    <row r="172" spans="1:9" x14ac:dyDescent="0.25">
      <c r="A172" s="22" t="s">
        <v>61</v>
      </c>
      <c r="B172" s="2" t="s">
        <v>145</v>
      </c>
      <c r="C172" s="2" t="s">
        <v>42</v>
      </c>
      <c r="D172" s="2" t="s">
        <v>41</v>
      </c>
      <c r="E172" s="2" t="s">
        <v>111</v>
      </c>
      <c r="F172" s="2" t="s">
        <v>99</v>
      </c>
      <c r="G172" s="60">
        <v>62.4</v>
      </c>
      <c r="H172" s="80">
        <f t="shared" si="20"/>
        <v>0</v>
      </c>
      <c r="I172" s="60">
        <v>62.4</v>
      </c>
    </row>
    <row r="173" spans="1:9" ht="26.25" x14ac:dyDescent="0.25">
      <c r="A173" s="6" t="s">
        <v>75</v>
      </c>
      <c r="B173" s="2" t="s">
        <v>145</v>
      </c>
      <c r="C173" s="2" t="s">
        <v>42</v>
      </c>
      <c r="D173" s="2" t="s">
        <v>45</v>
      </c>
      <c r="E173" s="2" t="s">
        <v>67</v>
      </c>
      <c r="F173" s="2" t="s">
        <v>40</v>
      </c>
      <c r="G173" s="60">
        <f t="shared" ref="G173:I174" si="23">G174</f>
        <v>100</v>
      </c>
      <c r="H173" s="80">
        <f t="shared" si="20"/>
        <v>258</v>
      </c>
      <c r="I173" s="60">
        <f>I174+I177</f>
        <v>358</v>
      </c>
    </row>
    <row r="174" spans="1:9" x14ac:dyDescent="0.25">
      <c r="A174" s="36" t="s">
        <v>133</v>
      </c>
      <c r="B174" s="2" t="s">
        <v>145</v>
      </c>
      <c r="C174" s="2" t="s">
        <v>42</v>
      </c>
      <c r="D174" s="2" t="s">
        <v>45</v>
      </c>
      <c r="E174" s="2" t="s">
        <v>76</v>
      </c>
      <c r="F174" s="2" t="s">
        <v>40</v>
      </c>
      <c r="G174" s="60">
        <f t="shared" si="23"/>
        <v>100</v>
      </c>
      <c r="H174" s="80">
        <f t="shared" si="20"/>
        <v>-100</v>
      </c>
      <c r="I174" s="60">
        <f t="shared" si="23"/>
        <v>0</v>
      </c>
    </row>
    <row r="175" spans="1:9" x14ac:dyDescent="0.25">
      <c r="A175" s="6" t="s">
        <v>13</v>
      </c>
      <c r="B175" s="2" t="s">
        <v>145</v>
      </c>
      <c r="C175" s="2" t="s">
        <v>42</v>
      </c>
      <c r="D175" s="2" t="s">
        <v>45</v>
      </c>
      <c r="E175" s="2" t="s">
        <v>76</v>
      </c>
      <c r="F175" s="2" t="s">
        <v>56</v>
      </c>
      <c r="G175" s="60">
        <f>G176</f>
        <v>100</v>
      </c>
      <c r="H175" s="80">
        <f t="shared" si="20"/>
        <v>-100</v>
      </c>
      <c r="I175" s="60">
        <f>I176</f>
        <v>0</v>
      </c>
    </row>
    <row r="176" spans="1:9" x14ac:dyDescent="0.25">
      <c r="A176" s="6" t="s">
        <v>15</v>
      </c>
      <c r="B176" s="2" t="s">
        <v>145</v>
      </c>
      <c r="C176" s="2" t="s">
        <v>42</v>
      </c>
      <c r="D176" s="2" t="s">
        <v>45</v>
      </c>
      <c r="E176" s="2" t="s">
        <v>76</v>
      </c>
      <c r="F176" s="2" t="s">
        <v>57</v>
      </c>
      <c r="G176" s="60">
        <v>100</v>
      </c>
      <c r="H176" s="80">
        <f t="shared" si="20"/>
        <v>-100</v>
      </c>
      <c r="I176" s="60">
        <f>G176-100</f>
        <v>0</v>
      </c>
    </row>
    <row r="177" spans="1:9" x14ac:dyDescent="0.25">
      <c r="A177" s="36" t="s">
        <v>133</v>
      </c>
      <c r="B177" s="43" t="s">
        <v>145</v>
      </c>
      <c r="C177" s="43" t="s">
        <v>42</v>
      </c>
      <c r="D177" s="43" t="s">
        <v>45</v>
      </c>
      <c r="E177" s="43" t="s">
        <v>76</v>
      </c>
      <c r="F177" s="43" t="s">
        <v>40</v>
      </c>
      <c r="G177" s="60">
        <f>G178</f>
        <v>0</v>
      </c>
      <c r="H177" s="80">
        <f t="shared" si="20"/>
        <v>358</v>
      </c>
      <c r="I177" s="60">
        <f>I178</f>
        <v>358</v>
      </c>
    </row>
    <row r="178" spans="1:9" x14ac:dyDescent="0.25">
      <c r="A178" s="36" t="s">
        <v>297</v>
      </c>
      <c r="B178" s="43" t="s">
        <v>145</v>
      </c>
      <c r="C178" s="43" t="s">
        <v>42</v>
      </c>
      <c r="D178" s="43" t="s">
        <v>45</v>
      </c>
      <c r="E178" s="43" t="s">
        <v>76</v>
      </c>
      <c r="F178" s="43" t="s">
        <v>298</v>
      </c>
      <c r="G178" s="60">
        <v>0</v>
      </c>
      <c r="H178" s="80">
        <f t="shared" si="20"/>
        <v>358</v>
      </c>
      <c r="I178" s="60">
        <v>358</v>
      </c>
    </row>
    <row r="179" spans="1:9" ht="26.25" x14ac:dyDescent="0.25">
      <c r="A179" s="39" t="s">
        <v>160</v>
      </c>
      <c r="B179" s="45" t="s">
        <v>161</v>
      </c>
      <c r="C179" s="45" t="s">
        <v>42</v>
      </c>
      <c r="D179" s="45" t="s">
        <v>39</v>
      </c>
      <c r="E179" s="45" t="s">
        <v>67</v>
      </c>
      <c r="F179" s="45" t="s">
        <v>40</v>
      </c>
      <c r="G179" s="59">
        <f>G180</f>
        <v>2241.9</v>
      </c>
      <c r="H179" s="78">
        <f t="shared" si="20"/>
        <v>0</v>
      </c>
      <c r="I179" s="59">
        <f>I180</f>
        <v>2241.9</v>
      </c>
    </row>
    <row r="180" spans="1:9" ht="39" x14ac:dyDescent="0.25">
      <c r="A180" s="36" t="s">
        <v>96</v>
      </c>
      <c r="B180" s="43" t="s">
        <v>161</v>
      </c>
      <c r="C180" s="43" t="s">
        <v>42</v>
      </c>
      <c r="D180" s="43" t="s">
        <v>38</v>
      </c>
      <c r="E180" s="43" t="s">
        <v>67</v>
      </c>
      <c r="F180" s="43" t="s">
        <v>40</v>
      </c>
      <c r="G180" s="60">
        <f>G181</f>
        <v>2241.9</v>
      </c>
      <c r="H180" s="80">
        <f t="shared" si="20"/>
        <v>0</v>
      </c>
      <c r="I180" s="60">
        <f>I181</f>
        <v>2241.9</v>
      </c>
    </row>
    <row r="181" spans="1:9" ht="25.5" x14ac:dyDescent="0.25">
      <c r="A181" s="28" t="s">
        <v>102</v>
      </c>
      <c r="B181" s="43" t="s">
        <v>161</v>
      </c>
      <c r="C181" s="43" t="s">
        <v>42</v>
      </c>
      <c r="D181" s="43" t="s">
        <v>38</v>
      </c>
      <c r="E181" s="43" t="s">
        <v>77</v>
      </c>
      <c r="F181" s="2" t="s">
        <v>51</v>
      </c>
      <c r="G181" s="60">
        <f>G182</f>
        <v>2241.9</v>
      </c>
      <c r="H181" s="80">
        <f t="shared" si="20"/>
        <v>0</v>
      </c>
      <c r="I181" s="60">
        <f>I182</f>
        <v>2241.9</v>
      </c>
    </row>
    <row r="182" spans="1:9" ht="25.5" x14ac:dyDescent="0.25">
      <c r="A182" s="11" t="s">
        <v>64</v>
      </c>
      <c r="B182" s="43" t="s">
        <v>161</v>
      </c>
      <c r="C182" s="43" t="s">
        <v>42</v>
      </c>
      <c r="D182" s="43" t="s">
        <v>38</v>
      </c>
      <c r="E182" s="43" t="s">
        <v>77</v>
      </c>
      <c r="F182" s="2" t="s">
        <v>52</v>
      </c>
      <c r="G182" s="60">
        <f>1116.9+441+84+600</f>
        <v>2241.9</v>
      </c>
      <c r="H182" s="80">
        <f t="shared" si="20"/>
        <v>0</v>
      </c>
      <c r="I182" s="60">
        <f>1116.9+441+84+600</f>
        <v>2241.9</v>
      </c>
    </row>
    <row r="183" spans="1:9" x14ac:dyDescent="0.25">
      <c r="A183" s="12" t="s">
        <v>35</v>
      </c>
      <c r="B183" s="2"/>
      <c r="C183" s="2"/>
      <c r="D183" s="2"/>
      <c r="E183" s="2"/>
      <c r="F183" s="32"/>
      <c r="G183" s="59">
        <f>G9+G35+G71+G78+G92+G120+G138+G150+G155+G168+G179+G21</f>
        <v>75780.5</v>
      </c>
      <c r="H183" s="78">
        <f t="shared" si="20"/>
        <v>47350.399999999994</v>
      </c>
      <c r="I183" s="59">
        <f>I9+I35+I71+I78+I92+I120+I138+I150+I155+I168+I179+I21</f>
        <v>123130.9</v>
      </c>
    </row>
    <row r="184" spans="1:9" x14ac:dyDescent="0.25">
      <c r="G184" s="83"/>
    </row>
  </sheetData>
  <mergeCells count="11">
    <mergeCell ref="H6:H7"/>
    <mergeCell ref="I6:I7"/>
    <mergeCell ref="A5:I5"/>
    <mergeCell ref="E2:I2"/>
    <mergeCell ref="F1:I1"/>
    <mergeCell ref="F6:F7"/>
    <mergeCell ref="G6:G7"/>
    <mergeCell ref="A3:G3"/>
    <mergeCell ref="B2:D2"/>
    <mergeCell ref="A6:A7"/>
    <mergeCell ref="B6:E6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120" zoomScaleNormal="120" workbookViewId="0">
      <selection activeCell="C1" sqref="C1:F1"/>
    </sheetView>
  </sheetViews>
  <sheetFormatPr defaultRowHeight="15" x14ac:dyDescent="0.25"/>
  <cols>
    <col min="1" max="1" width="66.42578125" style="76" customWidth="1"/>
    <col min="2" max="3" width="7.28515625" style="76" customWidth="1"/>
    <col min="4" max="7" width="11.85546875" style="76" customWidth="1"/>
    <col min="8" max="16384" width="9.140625" style="76"/>
  </cols>
  <sheetData>
    <row r="1" spans="1:6" ht="47.25" customHeight="1" x14ac:dyDescent="0.25">
      <c r="C1" s="239" t="s">
        <v>381</v>
      </c>
      <c r="D1" s="239"/>
      <c r="E1" s="239"/>
      <c r="F1" s="239"/>
    </row>
    <row r="2" spans="1:6" ht="15.75" customHeight="1" x14ac:dyDescent="0.25">
      <c r="A2" s="230"/>
      <c r="B2" s="65" t="s">
        <v>36</v>
      </c>
      <c r="C2" s="239" t="s">
        <v>206</v>
      </c>
      <c r="D2" s="239"/>
      <c r="E2" s="239"/>
      <c r="F2" s="239"/>
    </row>
    <row r="3" spans="1:6" ht="15" customHeight="1" x14ac:dyDescent="0.25">
      <c r="A3" s="230"/>
      <c r="B3" s="67"/>
      <c r="C3" s="239"/>
      <c r="D3" s="239"/>
      <c r="E3" s="239"/>
      <c r="F3" s="239"/>
    </row>
    <row r="4" spans="1:6" ht="15" customHeight="1" x14ac:dyDescent="0.25">
      <c r="A4" s="230"/>
      <c r="B4" s="67" t="s">
        <v>37</v>
      </c>
      <c r="C4" s="239"/>
      <c r="D4" s="239"/>
      <c r="E4" s="239"/>
      <c r="F4" s="239"/>
    </row>
    <row r="5" spans="1:6" x14ac:dyDescent="0.25">
      <c r="A5" s="230"/>
      <c r="B5" s="67" t="s">
        <v>1</v>
      </c>
      <c r="C5" s="239"/>
      <c r="D5" s="239"/>
      <c r="E5" s="239"/>
      <c r="F5" s="239"/>
    </row>
    <row r="6" spans="1:6" ht="27" customHeight="1" x14ac:dyDescent="0.25">
      <c r="A6" s="68"/>
      <c r="B6" s="188"/>
      <c r="C6" s="239"/>
      <c r="D6" s="239"/>
      <c r="E6" s="239"/>
      <c r="F6" s="239"/>
    </row>
    <row r="7" spans="1:6" ht="51.75" customHeight="1" x14ac:dyDescent="0.25">
      <c r="A7" s="224" t="s">
        <v>187</v>
      </c>
      <c r="B7" s="242"/>
      <c r="C7" s="242"/>
      <c r="D7" s="242"/>
    </row>
    <row r="8" spans="1:6" ht="15.75" x14ac:dyDescent="0.25">
      <c r="A8" s="70"/>
      <c r="B8" s="188"/>
      <c r="C8" s="188"/>
    </row>
    <row r="9" spans="1:6" x14ac:dyDescent="0.25">
      <c r="A9" s="243" t="s">
        <v>0</v>
      </c>
      <c r="B9" s="244"/>
      <c r="C9" s="244"/>
      <c r="D9" s="244"/>
    </row>
    <row r="10" spans="1:6" ht="15" customHeight="1" x14ac:dyDescent="0.25">
      <c r="A10" s="233" t="s">
        <v>2</v>
      </c>
      <c r="B10" s="235" t="s">
        <v>3</v>
      </c>
      <c r="C10" s="235" t="s">
        <v>4</v>
      </c>
      <c r="D10" s="233" t="s">
        <v>177</v>
      </c>
      <c r="E10" s="220" t="s">
        <v>208</v>
      </c>
      <c r="F10" s="222" t="s">
        <v>209</v>
      </c>
    </row>
    <row r="11" spans="1:6" ht="30" customHeight="1" x14ac:dyDescent="0.25">
      <c r="A11" s="233"/>
      <c r="B11" s="235"/>
      <c r="C11" s="235"/>
      <c r="D11" s="245"/>
      <c r="E11" s="227"/>
      <c r="F11" s="222"/>
    </row>
    <row r="12" spans="1:6" x14ac:dyDescent="0.25">
      <c r="A12" s="178">
        <v>1</v>
      </c>
      <c r="B12" s="179">
        <v>2</v>
      </c>
      <c r="C12" s="179">
        <v>3</v>
      </c>
      <c r="D12" s="178">
        <v>4</v>
      </c>
      <c r="E12" s="179" t="s">
        <v>210</v>
      </c>
      <c r="F12" s="178">
        <v>6</v>
      </c>
    </row>
    <row r="13" spans="1:6" s="189" customFormat="1" ht="14.25" x14ac:dyDescent="0.2">
      <c r="A13" s="75" t="s">
        <v>10</v>
      </c>
      <c r="B13" s="186" t="s">
        <v>38</v>
      </c>
      <c r="C13" s="187" t="s">
        <v>39</v>
      </c>
      <c r="D13" s="104">
        <f>D14+D15+D16+D18+D19+D17</f>
        <v>40459.600000000006</v>
      </c>
      <c r="E13" s="104">
        <f>F13-D13</f>
        <v>880.29999999999563</v>
      </c>
      <c r="F13" s="104">
        <f>F14+F15+F16+F18+F19+F17</f>
        <v>41339.9</v>
      </c>
    </row>
    <row r="14" spans="1:6" ht="24" x14ac:dyDescent="0.25">
      <c r="A14" s="71" t="s">
        <v>11</v>
      </c>
      <c r="B14" s="72" t="s">
        <v>38</v>
      </c>
      <c r="C14" s="73" t="s">
        <v>41</v>
      </c>
      <c r="D14" s="103">
        <v>1857.1</v>
      </c>
      <c r="E14" s="103">
        <f t="shared" ref="E14:E40" si="0">F14-D14</f>
        <v>16</v>
      </c>
      <c r="F14" s="103">
        <v>1873.1</v>
      </c>
    </row>
    <row r="15" spans="1:6" ht="24" x14ac:dyDescent="0.25">
      <c r="A15" s="71" t="s">
        <v>141</v>
      </c>
      <c r="B15" s="72" t="s">
        <v>38</v>
      </c>
      <c r="C15" s="73" t="s">
        <v>45</v>
      </c>
      <c r="D15" s="103">
        <v>116.2</v>
      </c>
      <c r="E15" s="103">
        <f t="shared" si="0"/>
        <v>0</v>
      </c>
      <c r="F15" s="103">
        <v>116.2</v>
      </c>
    </row>
    <row r="16" spans="1:6" ht="36" x14ac:dyDescent="0.25">
      <c r="A16" s="71" t="s">
        <v>12</v>
      </c>
      <c r="B16" s="72" t="s">
        <v>38</v>
      </c>
      <c r="C16" s="73" t="s">
        <v>43</v>
      </c>
      <c r="D16" s="103">
        <f>22012.9+180</f>
        <v>22192.9</v>
      </c>
      <c r="E16" s="103">
        <f t="shared" si="0"/>
        <v>298.79999999999927</v>
      </c>
      <c r="F16" s="103">
        <v>22491.7</v>
      </c>
    </row>
    <row r="17" spans="1:6" ht="24" x14ac:dyDescent="0.25">
      <c r="A17" s="71" t="s">
        <v>110</v>
      </c>
      <c r="B17" s="72" t="s">
        <v>38</v>
      </c>
      <c r="C17" s="73" t="s">
        <v>97</v>
      </c>
      <c r="D17" s="103">
        <v>83.8</v>
      </c>
      <c r="E17" s="103">
        <f t="shared" si="0"/>
        <v>0</v>
      </c>
      <c r="F17" s="103">
        <v>83.8</v>
      </c>
    </row>
    <row r="18" spans="1:6" x14ac:dyDescent="0.25">
      <c r="A18" s="71" t="s">
        <v>14</v>
      </c>
      <c r="B18" s="72" t="s">
        <v>38</v>
      </c>
      <c r="C18" s="73">
        <v>11</v>
      </c>
      <c r="D18" s="103">
        <v>100</v>
      </c>
      <c r="E18" s="103">
        <f t="shared" si="0"/>
        <v>-100</v>
      </c>
      <c r="F18" s="103">
        <f>D18-100</f>
        <v>0</v>
      </c>
    </row>
    <row r="19" spans="1:6" x14ac:dyDescent="0.25">
      <c r="A19" s="71" t="s">
        <v>16</v>
      </c>
      <c r="B19" s="72" t="s">
        <v>38</v>
      </c>
      <c r="C19" s="73">
        <v>13</v>
      </c>
      <c r="D19" s="103">
        <v>16109.599999999999</v>
      </c>
      <c r="E19" s="103">
        <f t="shared" si="0"/>
        <v>665.5</v>
      </c>
      <c r="F19" s="103">
        <v>16775.099999999999</v>
      </c>
    </row>
    <row r="20" spans="1:6" s="189" customFormat="1" ht="14.25" x14ac:dyDescent="0.2">
      <c r="A20" s="75" t="s">
        <v>18</v>
      </c>
      <c r="B20" s="186" t="s">
        <v>41</v>
      </c>
      <c r="C20" s="187" t="s">
        <v>39</v>
      </c>
      <c r="D20" s="104">
        <f>D21</f>
        <v>493.8</v>
      </c>
      <c r="E20" s="104">
        <f t="shared" si="0"/>
        <v>29.699999999999989</v>
      </c>
      <c r="F20" s="104">
        <f>F21</f>
        <v>523.5</v>
      </c>
    </row>
    <row r="21" spans="1:6" x14ac:dyDescent="0.25">
      <c r="A21" s="71" t="s">
        <v>19</v>
      </c>
      <c r="B21" s="72" t="s">
        <v>41</v>
      </c>
      <c r="C21" s="73" t="s">
        <v>45</v>
      </c>
      <c r="D21" s="103">
        <v>493.8</v>
      </c>
      <c r="E21" s="103">
        <f t="shared" si="0"/>
        <v>29.699999999999989</v>
      </c>
      <c r="F21" s="103">
        <v>523.5</v>
      </c>
    </row>
    <row r="22" spans="1:6" s="189" customFormat="1" ht="14.25" x14ac:dyDescent="0.2">
      <c r="A22" s="75" t="s">
        <v>21</v>
      </c>
      <c r="B22" s="186" t="s">
        <v>45</v>
      </c>
      <c r="C22" s="187" t="s">
        <v>39</v>
      </c>
      <c r="D22" s="104">
        <f>D23+D24+D25</f>
        <v>556.29999999999995</v>
      </c>
      <c r="E22" s="104">
        <f t="shared" si="0"/>
        <v>358</v>
      </c>
      <c r="F22" s="104">
        <f>F23+F24+F25</f>
        <v>914.3</v>
      </c>
    </row>
    <row r="23" spans="1:6" x14ac:dyDescent="0.25">
      <c r="A23" s="71" t="s">
        <v>103</v>
      </c>
      <c r="B23" s="72" t="s">
        <v>45</v>
      </c>
      <c r="C23" s="73" t="s">
        <v>43</v>
      </c>
      <c r="D23" s="103">
        <v>70</v>
      </c>
      <c r="E23" s="103">
        <f t="shared" si="0"/>
        <v>0</v>
      </c>
      <c r="F23" s="103">
        <v>70</v>
      </c>
    </row>
    <row r="24" spans="1:6" ht="24" x14ac:dyDescent="0.25">
      <c r="A24" s="74" t="s">
        <v>203</v>
      </c>
      <c r="B24" s="72" t="s">
        <v>45</v>
      </c>
      <c r="C24" s="73" t="s">
        <v>78</v>
      </c>
      <c r="D24" s="103">
        <v>455</v>
      </c>
      <c r="E24" s="103">
        <f t="shared" si="0"/>
        <v>358</v>
      </c>
      <c r="F24" s="103">
        <v>813</v>
      </c>
    </row>
    <row r="25" spans="1:6" ht="24" x14ac:dyDescent="0.25">
      <c r="A25" s="74" t="s">
        <v>153</v>
      </c>
      <c r="B25" s="72" t="s">
        <v>45</v>
      </c>
      <c r="C25" s="73" t="s">
        <v>59</v>
      </c>
      <c r="D25" s="103">
        <v>31.3</v>
      </c>
      <c r="E25" s="103">
        <f t="shared" si="0"/>
        <v>0</v>
      </c>
      <c r="F25" s="103">
        <v>31.3</v>
      </c>
    </row>
    <row r="26" spans="1:6" s="189" customFormat="1" ht="14.25" x14ac:dyDescent="0.2">
      <c r="A26" s="75" t="s">
        <v>22</v>
      </c>
      <c r="B26" s="186" t="s">
        <v>43</v>
      </c>
      <c r="C26" s="187" t="s">
        <v>39</v>
      </c>
      <c r="D26" s="104">
        <f>D27+D28+D29+D30</f>
        <v>16730.699999999997</v>
      </c>
      <c r="E26" s="104">
        <f t="shared" si="0"/>
        <v>4834.0000000000036</v>
      </c>
      <c r="F26" s="104">
        <f>F27+F28+F29+F30</f>
        <v>21564.7</v>
      </c>
    </row>
    <row r="27" spans="1:6" x14ac:dyDescent="0.25">
      <c r="A27" s="74" t="s">
        <v>23</v>
      </c>
      <c r="B27" s="72" t="s">
        <v>43</v>
      </c>
      <c r="C27" s="73" t="s">
        <v>38</v>
      </c>
      <c r="D27" s="103">
        <v>3122.9</v>
      </c>
      <c r="E27" s="103">
        <f t="shared" si="0"/>
        <v>105</v>
      </c>
      <c r="F27" s="103">
        <v>3227.9</v>
      </c>
    </row>
    <row r="28" spans="1:6" x14ac:dyDescent="0.25">
      <c r="A28" s="71" t="s">
        <v>132</v>
      </c>
      <c r="B28" s="72" t="s">
        <v>43</v>
      </c>
      <c r="C28" s="73" t="s">
        <v>46</v>
      </c>
      <c r="D28" s="103">
        <v>12263.5</v>
      </c>
      <c r="E28" s="103">
        <f t="shared" si="0"/>
        <v>4721</v>
      </c>
      <c r="F28" s="103">
        <v>16984.5</v>
      </c>
    </row>
    <row r="29" spans="1:6" x14ac:dyDescent="0.25">
      <c r="A29" s="71" t="s">
        <v>24</v>
      </c>
      <c r="B29" s="72" t="s">
        <v>43</v>
      </c>
      <c r="C29" s="73">
        <v>10</v>
      </c>
      <c r="D29" s="103">
        <v>179.8</v>
      </c>
      <c r="E29" s="103">
        <f t="shared" si="0"/>
        <v>8</v>
      </c>
      <c r="F29" s="103">
        <v>187.8</v>
      </c>
    </row>
    <row r="30" spans="1:6" x14ac:dyDescent="0.25">
      <c r="A30" s="71" t="s">
        <v>122</v>
      </c>
      <c r="B30" s="72" t="s">
        <v>43</v>
      </c>
      <c r="C30" s="73" t="s">
        <v>121</v>
      </c>
      <c r="D30" s="103">
        <f>564.5+600</f>
        <v>1164.5</v>
      </c>
      <c r="E30" s="103">
        <f t="shared" si="0"/>
        <v>0</v>
      </c>
      <c r="F30" s="103">
        <v>1164.5</v>
      </c>
    </row>
    <row r="31" spans="1:6" s="189" customFormat="1" ht="14.25" x14ac:dyDescent="0.2">
      <c r="A31" s="75" t="s">
        <v>26</v>
      </c>
      <c r="B31" s="186" t="s">
        <v>47</v>
      </c>
      <c r="C31" s="187" t="s">
        <v>39</v>
      </c>
      <c r="D31" s="104">
        <f>D32+D33+D34</f>
        <v>17140.099999999999</v>
      </c>
      <c r="E31" s="104">
        <f t="shared" si="0"/>
        <v>40322.499999999993</v>
      </c>
      <c r="F31" s="104">
        <f>F32+F33+F34</f>
        <v>57462.599999999991</v>
      </c>
    </row>
    <row r="32" spans="1:6" x14ac:dyDescent="0.25">
      <c r="A32" s="71" t="s">
        <v>27</v>
      </c>
      <c r="B32" s="72" t="s">
        <v>47</v>
      </c>
      <c r="C32" s="73" t="s">
        <v>38</v>
      </c>
      <c r="D32" s="103">
        <f>2825.3+5.7</f>
        <v>2831</v>
      </c>
      <c r="E32" s="103">
        <f t="shared" si="0"/>
        <v>-381.80000000000018</v>
      </c>
      <c r="F32" s="103">
        <v>2449.1999999999998</v>
      </c>
    </row>
    <row r="33" spans="1:6" x14ac:dyDescent="0.25">
      <c r="A33" s="71" t="s">
        <v>29</v>
      </c>
      <c r="B33" s="72" t="s">
        <v>47</v>
      </c>
      <c r="C33" s="73" t="s">
        <v>41</v>
      </c>
      <c r="D33" s="103">
        <v>10624.3</v>
      </c>
      <c r="E33" s="103">
        <f t="shared" si="0"/>
        <v>36948.099999999991</v>
      </c>
      <c r="F33" s="103">
        <v>47572.399999999994</v>
      </c>
    </row>
    <row r="34" spans="1:6" x14ac:dyDescent="0.25">
      <c r="A34" s="71" t="s">
        <v>30</v>
      </c>
      <c r="B34" s="72" t="s">
        <v>47</v>
      </c>
      <c r="C34" s="73" t="s">
        <v>45</v>
      </c>
      <c r="D34" s="103">
        <f>4284.8-600</f>
        <v>3684.8</v>
      </c>
      <c r="E34" s="103">
        <f t="shared" si="0"/>
        <v>3756.2</v>
      </c>
      <c r="F34" s="103">
        <v>7441</v>
      </c>
    </row>
    <row r="35" spans="1:6" hidden="1" x14ac:dyDescent="0.25">
      <c r="A35" s="71" t="s">
        <v>181</v>
      </c>
      <c r="B35" s="72" t="s">
        <v>97</v>
      </c>
      <c r="C35" s="73" t="s">
        <v>39</v>
      </c>
      <c r="D35" s="103">
        <f>D36</f>
        <v>0</v>
      </c>
      <c r="E35" s="103">
        <f t="shared" si="0"/>
        <v>0</v>
      </c>
      <c r="F35" s="103">
        <f>F36</f>
        <v>0</v>
      </c>
    </row>
    <row r="36" spans="1:6" hidden="1" x14ac:dyDescent="0.25">
      <c r="A36" s="71" t="s">
        <v>178</v>
      </c>
      <c r="B36" s="72" t="s">
        <v>97</v>
      </c>
      <c r="C36" s="73" t="s">
        <v>47</v>
      </c>
      <c r="D36" s="103">
        <v>0</v>
      </c>
      <c r="E36" s="103">
        <f t="shared" si="0"/>
        <v>0</v>
      </c>
      <c r="F36" s="103">
        <v>0</v>
      </c>
    </row>
    <row r="37" spans="1:6" s="189" customFormat="1" ht="14.25" x14ac:dyDescent="0.2">
      <c r="A37" s="7" t="s">
        <v>126</v>
      </c>
      <c r="B37" s="186" t="s">
        <v>48</v>
      </c>
      <c r="C37" s="187" t="s">
        <v>39</v>
      </c>
      <c r="D37" s="104">
        <f>D38</f>
        <v>100</v>
      </c>
      <c r="E37" s="104">
        <f t="shared" si="0"/>
        <v>925.90000000000009</v>
      </c>
      <c r="F37" s="104">
        <f>F38</f>
        <v>1025.9000000000001</v>
      </c>
    </row>
    <row r="38" spans="1:6" x14ac:dyDescent="0.25">
      <c r="A38" s="6" t="s">
        <v>127</v>
      </c>
      <c r="B38" s="72" t="s">
        <v>48</v>
      </c>
      <c r="C38" s="73" t="s">
        <v>38</v>
      </c>
      <c r="D38" s="103">
        <v>100</v>
      </c>
      <c r="E38" s="103">
        <f t="shared" si="0"/>
        <v>925.90000000000009</v>
      </c>
      <c r="F38" s="103">
        <v>1025.9000000000001</v>
      </c>
    </row>
    <row r="39" spans="1:6" s="189" customFormat="1" ht="14.25" x14ac:dyDescent="0.2">
      <c r="A39" s="75" t="s">
        <v>31</v>
      </c>
      <c r="B39" s="186">
        <v>10</v>
      </c>
      <c r="C39" s="187" t="s">
        <v>39</v>
      </c>
      <c r="D39" s="104">
        <f>D40</f>
        <v>300</v>
      </c>
      <c r="E39" s="104">
        <f t="shared" si="0"/>
        <v>0</v>
      </c>
      <c r="F39" s="104">
        <f>F40</f>
        <v>300</v>
      </c>
    </row>
    <row r="40" spans="1:6" x14ac:dyDescent="0.25">
      <c r="A40" s="71" t="s">
        <v>32</v>
      </c>
      <c r="B40" s="72">
        <v>10</v>
      </c>
      <c r="C40" s="73" t="s">
        <v>38</v>
      </c>
      <c r="D40" s="103">
        <v>300</v>
      </c>
      <c r="E40" s="103">
        <f t="shared" si="0"/>
        <v>0</v>
      </c>
      <c r="F40" s="103">
        <v>300</v>
      </c>
    </row>
    <row r="41" spans="1:6" x14ac:dyDescent="0.25">
      <c r="A41" s="75" t="s">
        <v>35</v>
      </c>
      <c r="B41" s="73"/>
      <c r="C41" s="73"/>
      <c r="D41" s="104">
        <f>D13+D20+D22+D26+D31+D39+D37+D35</f>
        <v>75780.5</v>
      </c>
      <c r="E41" s="104">
        <f>F41-D41</f>
        <v>47350.399999999994</v>
      </c>
      <c r="F41" s="104">
        <f>F13+F20+F22+F26+F31+F39+F37+F35</f>
        <v>123130.9</v>
      </c>
    </row>
  </sheetData>
  <mergeCells count="11">
    <mergeCell ref="E10:E11"/>
    <mergeCell ref="F10:F11"/>
    <mergeCell ref="C2:F6"/>
    <mergeCell ref="C1:F1"/>
    <mergeCell ref="A2:A5"/>
    <mergeCell ref="A7:D7"/>
    <mergeCell ref="A9:D9"/>
    <mergeCell ref="A10:A11"/>
    <mergeCell ref="B10:B11"/>
    <mergeCell ref="C10:C11"/>
    <mergeCell ref="D10:D11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topLeftCell="A183" zoomScale="120" zoomScaleNormal="120" workbookViewId="0">
      <selection activeCell="K111" sqref="K111"/>
    </sheetView>
  </sheetViews>
  <sheetFormatPr defaultRowHeight="15" x14ac:dyDescent="0.25"/>
  <cols>
    <col min="1" max="1" width="48" style="76" customWidth="1"/>
    <col min="2" max="2" width="6.7109375" style="76" customWidth="1"/>
    <col min="3" max="3" width="4.7109375" style="188" customWidth="1"/>
    <col min="4" max="4" width="3.28515625" style="76" bestFit="1" customWidth="1"/>
    <col min="5" max="5" width="3.7109375" style="76" customWidth="1"/>
    <col min="6" max="6" width="4" style="76" bestFit="1" customWidth="1"/>
    <col min="7" max="7" width="4" style="76" customWidth="1"/>
    <col min="8" max="8" width="5.85546875" style="76" customWidth="1"/>
    <col min="9" max="9" width="4.42578125" style="76" bestFit="1" customWidth="1"/>
    <col min="10" max="10" width="12.140625" style="76" customWidth="1"/>
    <col min="11" max="11" width="9.5703125" style="76" customWidth="1"/>
    <col min="12" max="12" width="13.140625" style="76" bestFit="1" customWidth="1"/>
    <col min="13" max="13" width="14.140625" style="76" bestFit="1" customWidth="1"/>
    <col min="14" max="14" width="11.5703125" style="76" bestFit="1" customWidth="1"/>
    <col min="15" max="16384" width="9.140625" style="76"/>
  </cols>
  <sheetData>
    <row r="1" spans="1:14" ht="52.5" customHeight="1" x14ac:dyDescent="0.25">
      <c r="K1" s="239" t="s">
        <v>382</v>
      </c>
      <c r="L1" s="239"/>
      <c r="M1" s="239"/>
      <c r="N1" s="239"/>
    </row>
    <row r="2" spans="1:14" ht="15.75" customHeight="1" x14ac:dyDescent="0.25">
      <c r="A2" s="230"/>
      <c r="B2" s="177"/>
      <c r="C2" s="84"/>
      <c r="D2" s="65" t="s">
        <v>36</v>
      </c>
      <c r="E2" s="188"/>
      <c r="F2" s="188"/>
      <c r="G2" s="239" t="s">
        <v>207</v>
      </c>
      <c r="H2" s="239"/>
      <c r="I2" s="239"/>
      <c r="J2" s="239"/>
      <c r="K2" s="239"/>
      <c r="L2" s="239"/>
      <c r="M2" s="239"/>
      <c r="N2" s="239"/>
    </row>
    <row r="3" spans="1:14" ht="15.75" x14ac:dyDescent="0.25">
      <c r="A3" s="230"/>
      <c r="B3" s="177"/>
      <c r="C3" s="84"/>
      <c r="D3" s="67"/>
      <c r="E3" s="188"/>
      <c r="F3" s="188"/>
      <c r="G3" s="239"/>
      <c r="H3" s="239"/>
      <c r="I3" s="239"/>
      <c r="J3" s="239"/>
      <c r="K3" s="239"/>
      <c r="L3" s="239"/>
      <c r="M3" s="239"/>
      <c r="N3" s="239"/>
    </row>
    <row r="4" spans="1:14" ht="15.75" x14ac:dyDescent="0.25">
      <c r="A4" s="230"/>
      <c r="B4" s="177"/>
      <c r="C4" s="84"/>
      <c r="D4" s="67" t="s">
        <v>37</v>
      </c>
      <c r="E4" s="188"/>
      <c r="F4" s="188"/>
      <c r="G4" s="239"/>
      <c r="H4" s="239"/>
      <c r="I4" s="239"/>
      <c r="J4" s="239"/>
      <c r="K4" s="239"/>
      <c r="L4" s="239"/>
      <c r="M4" s="239"/>
      <c r="N4" s="239"/>
    </row>
    <row r="5" spans="1:14" ht="15.75" x14ac:dyDescent="0.25">
      <c r="A5" s="224" t="s">
        <v>188</v>
      </c>
      <c r="B5" s="224"/>
      <c r="C5" s="224"/>
      <c r="D5" s="242"/>
      <c r="E5" s="242"/>
      <c r="F5" s="242"/>
      <c r="G5" s="242"/>
      <c r="H5" s="242"/>
      <c r="I5" s="242"/>
      <c r="J5" s="242"/>
      <c r="K5" s="242"/>
    </row>
    <row r="6" spans="1:14" ht="15.75" x14ac:dyDescent="0.25">
      <c r="A6" s="70"/>
      <c r="B6" s="70"/>
      <c r="C6" s="85"/>
      <c r="D6" s="188"/>
      <c r="E6" s="188"/>
      <c r="F6" s="188"/>
      <c r="G6" s="188"/>
      <c r="H6" s="188"/>
      <c r="I6" s="188"/>
    </row>
    <row r="7" spans="1:14" x14ac:dyDescent="0.25">
      <c r="A7" s="228" t="s">
        <v>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</row>
    <row r="8" spans="1:14" x14ac:dyDescent="0.25">
      <c r="A8" s="232" t="s">
        <v>2</v>
      </c>
      <c r="B8" s="235" t="s">
        <v>60</v>
      </c>
      <c r="C8" s="235" t="s">
        <v>3</v>
      </c>
      <c r="D8" s="235" t="s">
        <v>4</v>
      </c>
      <c r="E8" s="236" t="s">
        <v>5</v>
      </c>
      <c r="F8" s="236"/>
      <c r="G8" s="236"/>
      <c r="H8" s="236"/>
      <c r="I8" s="237" t="s">
        <v>6</v>
      </c>
      <c r="J8" s="233" t="s">
        <v>177</v>
      </c>
      <c r="K8" s="233" t="s">
        <v>62</v>
      </c>
      <c r="L8" s="220" t="s">
        <v>208</v>
      </c>
      <c r="M8" s="222" t="s">
        <v>209</v>
      </c>
      <c r="N8" s="233" t="s">
        <v>62</v>
      </c>
    </row>
    <row r="9" spans="1:14" ht="25.5" x14ac:dyDescent="0.25">
      <c r="A9" s="232"/>
      <c r="B9" s="247"/>
      <c r="C9" s="235"/>
      <c r="D9" s="235"/>
      <c r="E9" s="180" t="s">
        <v>7</v>
      </c>
      <c r="F9" s="180" t="s">
        <v>8</v>
      </c>
      <c r="G9" s="180" t="s">
        <v>100</v>
      </c>
      <c r="H9" s="180" t="s">
        <v>9</v>
      </c>
      <c r="I9" s="248"/>
      <c r="J9" s="245"/>
      <c r="K9" s="246"/>
      <c r="L9" s="227"/>
      <c r="M9" s="222"/>
      <c r="N9" s="246"/>
    </row>
    <row r="10" spans="1:14" x14ac:dyDescent="0.25">
      <c r="A10" s="23">
        <v>1</v>
      </c>
      <c r="B10" s="23"/>
      <c r="C10" s="23">
        <v>2</v>
      </c>
      <c r="D10" s="2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 t="s">
        <v>105</v>
      </c>
      <c r="K10" s="34">
        <v>10</v>
      </c>
      <c r="L10" s="64" t="s">
        <v>74</v>
      </c>
      <c r="M10" s="64" t="s">
        <v>121</v>
      </c>
      <c r="N10" s="34" t="s">
        <v>49</v>
      </c>
    </row>
    <row r="11" spans="1:14" x14ac:dyDescent="0.25">
      <c r="A11" s="35" t="s">
        <v>106</v>
      </c>
      <c r="B11" s="117">
        <v>650</v>
      </c>
      <c r="C11" s="129">
        <v>0</v>
      </c>
      <c r="D11" s="129" t="s">
        <v>39</v>
      </c>
      <c r="E11" s="129" t="s">
        <v>39</v>
      </c>
      <c r="F11" s="129" t="s">
        <v>42</v>
      </c>
      <c r="G11" s="129" t="s">
        <v>39</v>
      </c>
      <c r="H11" s="129" t="s">
        <v>67</v>
      </c>
      <c r="I11" s="129" t="s">
        <v>40</v>
      </c>
      <c r="J11" s="162">
        <f>J12+J57+J63+J87+J126+J185+J193</f>
        <v>75780.5</v>
      </c>
      <c r="K11" s="162">
        <f>K12+K57+K63+K87+K126+K185+K193</f>
        <v>563.79999999999995</v>
      </c>
      <c r="L11" s="128">
        <f>M11-J11</f>
        <v>47350.39999999998</v>
      </c>
      <c r="M11" s="128">
        <f>M12+M57+M63+M87+M126+M185+M193</f>
        <v>123130.89999999998</v>
      </c>
      <c r="N11" s="128">
        <f>N12+N57+N63+N87+N126+N185+N193</f>
        <v>563.79999999999995</v>
      </c>
    </row>
    <row r="12" spans="1:14" x14ac:dyDescent="0.25">
      <c r="A12" s="24" t="s">
        <v>10</v>
      </c>
      <c r="B12" s="132">
        <v>650</v>
      </c>
      <c r="C12" s="129" t="s">
        <v>38</v>
      </c>
      <c r="D12" s="129" t="s">
        <v>39</v>
      </c>
      <c r="E12" s="129" t="s">
        <v>39</v>
      </c>
      <c r="F12" s="129" t="s">
        <v>42</v>
      </c>
      <c r="G12" s="129" t="s">
        <v>39</v>
      </c>
      <c r="H12" s="129" t="s">
        <v>67</v>
      </c>
      <c r="I12" s="129" t="s">
        <v>40</v>
      </c>
      <c r="J12" s="162">
        <f>J13+J18+J23+J30+J39+J44</f>
        <v>40459.599999999999</v>
      </c>
      <c r="K12" s="162"/>
      <c r="L12" s="128">
        <f t="shared" ref="L12:L122" si="0">M12-J12</f>
        <v>880.29999999999563</v>
      </c>
      <c r="M12" s="128">
        <f>M13+M18+M23+M30+M39+M44</f>
        <v>41339.899999999994</v>
      </c>
      <c r="N12" s="163"/>
    </row>
    <row r="13" spans="1:14" ht="39" x14ac:dyDescent="0.25">
      <c r="A13" s="26" t="s">
        <v>11</v>
      </c>
      <c r="B13" s="134">
        <v>650</v>
      </c>
      <c r="C13" s="127" t="s">
        <v>38</v>
      </c>
      <c r="D13" s="127" t="s">
        <v>41</v>
      </c>
      <c r="E13" s="127" t="s">
        <v>39</v>
      </c>
      <c r="F13" s="127" t="s">
        <v>42</v>
      </c>
      <c r="G13" s="127" t="s">
        <v>39</v>
      </c>
      <c r="H13" s="127" t="s">
        <v>67</v>
      </c>
      <c r="I13" s="127" t="s">
        <v>40</v>
      </c>
      <c r="J13" s="135">
        <f>J16</f>
        <v>1857.1</v>
      </c>
      <c r="K13" s="135"/>
      <c r="L13" s="131">
        <f t="shared" si="0"/>
        <v>16</v>
      </c>
      <c r="M13" s="131">
        <f>M16</f>
        <v>1873.1</v>
      </c>
      <c r="N13" s="133"/>
    </row>
    <row r="14" spans="1:14" ht="36.75" x14ac:dyDescent="0.25">
      <c r="A14" s="105" t="s">
        <v>139</v>
      </c>
      <c r="B14" s="136">
        <v>650</v>
      </c>
      <c r="C14" s="112" t="s">
        <v>38</v>
      </c>
      <c r="D14" s="112" t="s">
        <v>41</v>
      </c>
      <c r="E14" s="112" t="s">
        <v>140</v>
      </c>
      <c r="F14" s="112" t="s">
        <v>42</v>
      </c>
      <c r="G14" s="112" t="s">
        <v>39</v>
      </c>
      <c r="H14" s="112" t="s">
        <v>67</v>
      </c>
      <c r="I14" s="112" t="s">
        <v>40</v>
      </c>
      <c r="J14" s="137">
        <f t="shared" ref="J14" si="1">J17</f>
        <v>1857.1</v>
      </c>
      <c r="K14" s="137"/>
      <c r="L14" s="137">
        <f t="shared" ref="L14:M14" si="2">L17</f>
        <v>16</v>
      </c>
      <c r="M14" s="137">
        <f t="shared" si="2"/>
        <v>1873.1</v>
      </c>
      <c r="N14" s="135"/>
    </row>
    <row r="15" spans="1:14" ht="24.75" x14ac:dyDescent="0.25">
      <c r="A15" s="105" t="s">
        <v>112</v>
      </c>
      <c r="B15" s="107">
        <v>650</v>
      </c>
      <c r="C15" s="112" t="s">
        <v>38</v>
      </c>
      <c r="D15" s="112" t="s">
        <v>41</v>
      </c>
      <c r="E15" s="112" t="s">
        <v>140</v>
      </c>
      <c r="F15" s="112" t="s">
        <v>42</v>
      </c>
      <c r="G15" s="112" t="s">
        <v>43</v>
      </c>
      <c r="H15" s="112" t="s">
        <v>67</v>
      </c>
      <c r="I15" s="112" t="s">
        <v>40</v>
      </c>
      <c r="J15" s="137">
        <f t="shared" ref="J15" si="3">J17</f>
        <v>1857.1</v>
      </c>
      <c r="K15" s="137"/>
      <c r="L15" s="137">
        <f t="shared" ref="L15:M15" si="4">L17</f>
        <v>16</v>
      </c>
      <c r="M15" s="137">
        <f t="shared" si="4"/>
        <v>1873.1</v>
      </c>
      <c r="N15" s="135"/>
    </row>
    <row r="16" spans="1:14" ht="25.5" x14ac:dyDescent="0.25">
      <c r="A16" s="28" t="s">
        <v>196</v>
      </c>
      <c r="B16" s="118">
        <v>650</v>
      </c>
      <c r="C16" s="124" t="s">
        <v>38</v>
      </c>
      <c r="D16" s="124" t="s">
        <v>41</v>
      </c>
      <c r="E16" s="124" t="s">
        <v>140</v>
      </c>
      <c r="F16" s="124" t="s">
        <v>42</v>
      </c>
      <c r="G16" s="124" t="s">
        <v>43</v>
      </c>
      <c r="H16" s="124" t="s">
        <v>68</v>
      </c>
      <c r="I16" s="124" t="s">
        <v>40</v>
      </c>
      <c r="J16" s="137">
        <f>J17</f>
        <v>1857.1</v>
      </c>
      <c r="K16" s="137"/>
      <c r="L16" s="133">
        <f t="shared" si="0"/>
        <v>16</v>
      </c>
      <c r="M16" s="133">
        <f>M17</f>
        <v>1873.1</v>
      </c>
      <c r="N16" s="133"/>
    </row>
    <row r="17" spans="1:14" ht="25.5" x14ac:dyDescent="0.25">
      <c r="A17" s="28" t="s">
        <v>69</v>
      </c>
      <c r="B17" s="118">
        <v>650</v>
      </c>
      <c r="C17" s="124" t="s">
        <v>38</v>
      </c>
      <c r="D17" s="124" t="s">
        <v>41</v>
      </c>
      <c r="E17" s="124" t="s">
        <v>140</v>
      </c>
      <c r="F17" s="124" t="s">
        <v>42</v>
      </c>
      <c r="G17" s="124" t="s">
        <v>43</v>
      </c>
      <c r="H17" s="124" t="s">
        <v>68</v>
      </c>
      <c r="I17" s="124" t="s">
        <v>70</v>
      </c>
      <c r="J17" s="137">
        <v>1857.1</v>
      </c>
      <c r="K17" s="137"/>
      <c r="L17" s="133">
        <f t="shared" si="0"/>
        <v>16</v>
      </c>
      <c r="M17" s="133">
        <v>1873.1</v>
      </c>
      <c r="N17" s="133"/>
    </row>
    <row r="18" spans="1:14" ht="51.75" x14ac:dyDescent="0.25">
      <c r="A18" s="30" t="s">
        <v>141</v>
      </c>
      <c r="B18" s="119" t="s">
        <v>108</v>
      </c>
      <c r="C18" s="127" t="s">
        <v>38</v>
      </c>
      <c r="D18" s="127" t="s">
        <v>45</v>
      </c>
      <c r="E18" s="127" t="s">
        <v>39</v>
      </c>
      <c r="F18" s="127" t="s">
        <v>42</v>
      </c>
      <c r="G18" s="127" t="s">
        <v>39</v>
      </c>
      <c r="H18" s="127" t="s">
        <v>67</v>
      </c>
      <c r="I18" s="127" t="s">
        <v>40</v>
      </c>
      <c r="J18" s="135">
        <f>J21</f>
        <v>116.2</v>
      </c>
      <c r="K18" s="135"/>
      <c r="L18" s="131">
        <f t="shared" si="0"/>
        <v>0</v>
      </c>
      <c r="M18" s="131">
        <f>M21</f>
        <v>116.2</v>
      </c>
      <c r="N18" s="133"/>
    </row>
    <row r="19" spans="1:14" x14ac:dyDescent="0.25">
      <c r="A19" s="106" t="s">
        <v>20</v>
      </c>
      <c r="B19" s="107" t="s">
        <v>108</v>
      </c>
      <c r="C19" s="112" t="s">
        <v>38</v>
      </c>
      <c r="D19" s="112" t="s">
        <v>45</v>
      </c>
      <c r="E19" s="112" t="s">
        <v>55</v>
      </c>
      <c r="F19" s="112" t="s">
        <v>42</v>
      </c>
      <c r="G19" s="112" t="s">
        <v>39</v>
      </c>
      <c r="H19" s="112" t="s">
        <v>67</v>
      </c>
      <c r="I19" s="112" t="s">
        <v>40</v>
      </c>
      <c r="J19" s="137">
        <f t="shared" ref="J19" si="5">J22</f>
        <v>116.2</v>
      </c>
      <c r="K19" s="137"/>
      <c r="L19" s="137">
        <f t="shared" ref="L19:M19" si="6">L22</f>
        <v>0</v>
      </c>
      <c r="M19" s="137">
        <f t="shared" si="6"/>
        <v>116.2</v>
      </c>
      <c r="N19" s="133"/>
    </row>
    <row r="20" spans="1:14" ht="36.75" x14ac:dyDescent="0.25">
      <c r="A20" s="106" t="s">
        <v>142</v>
      </c>
      <c r="B20" s="107" t="s">
        <v>108</v>
      </c>
      <c r="C20" s="112" t="s">
        <v>38</v>
      </c>
      <c r="D20" s="112" t="s">
        <v>45</v>
      </c>
      <c r="E20" s="112" t="s">
        <v>55</v>
      </c>
      <c r="F20" s="112" t="s">
        <v>42</v>
      </c>
      <c r="G20" s="112" t="s">
        <v>41</v>
      </c>
      <c r="H20" s="112" t="s">
        <v>67</v>
      </c>
      <c r="I20" s="112" t="s">
        <v>40</v>
      </c>
      <c r="J20" s="137">
        <f t="shared" ref="J20" si="7">J22</f>
        <v>116.2</v>
      </c>
      <c r="K20" s="137"/>
      <c r="L20" s="137">
        <f t="shared" ref="L20:M20" si="8">L22</f>
        <v>0</v>
      </c>
      <c r="M20" s="137">
        <f t="shared" si="8"/>
        <v>116.2</v>
      </c>
      <c r="N20" s="133"/>
    </row>
    <row r="21" spans="1:14" ht="26.25" x14ac:dyDescent="0.25">
      <c r="A21" s="29" t="s">
        <v>143</v>
      </c>
      <c r="B21" s="118" t="s">
        <v>108</v>
      </c>
      <c r="C21" s="124" t="s">
        <v>38</v>
      </c>
      <c r="D21" s="124" t="s">
        <v>45</v>
      </c>
      <c r="E21" s="124" t="s">
        <v>55</v>
      </c>
      <c r="F21" s="124" t="s">
        <v>42</v>
      </c>
      <c r="G21" s="138" t="s">
        <v>41</v>
      </c>
      <c r="H21" s="138" t="s">
        <v>144</v>
      </c>
      <c r="I21" s="124" t="s">
        <v>40</v>
      </c>
      <c r="J21" s="137">
        <f t="shared" ref="J21" si="9">J22</f>
        <v>116.2</v>
      </c>
      <c r="K21" s="137"/>
      <c r="L21" s="133">
        <f t="shared" si="0"/>
        <v>0</v>
      </c>
      <c r="M21" s="133">
        <f t="shared" ref="M21" si="10">M22</f>
        <v>116.2</v>
      </c>
      <c r="N21" s="133"/>
    </row>
    <row r="22" spans="1:14" ht="25.5" x14ac:dyDescent="0.25">
      <c r="A22" s="28" t="s">
        <v>69</v>
      </c>
      <c r="B22" s="118" t="s">
        <v>108</v>
      </c>
      <c r="C22" s="124" t="s">
        <v>38</v>
      </c>
      <c r="D22" s="124" t="s">
        <v>45</v>
      </c>
      <c r="E22" s="124" t="s">
        <v>55</v>
      </c>
      <c r="F22" s="124" t="s">
        <v>42</v>
      </c>
      <c r="G22" s="124" t="s">
        <v>41</v>
      </c>
      <c r="H22" s="124" t="s">
        <v>144</v>
      </c>
      <c r="I22" s="124" t="s">
        <v>70</v>
      </c>
      <c r="J22" s="137">
        <v>116.2</v>
      </c>
      <c r="K22" s="137"/>
      <c r="L22" s="133">
        <f t="shared" si="0"/>
        <v>0</v>
      </c>
      <c r="M22" s="133">
        <v>116.2</v>
      </c>
      <c r="N22" s="133"/>
    </row>
    <row r="23" spans="1:14" ht="51.75" x14ac:dyDescent="0.25">
      <c r="A23" s="30" t="s">
        <v>12</v>
      </c>
      <c r="B23" s="119">
        <v>650</v>
      </c>
      <c r="C23" s="127" t="s">
        <v>38</v>
      </c>
      <c r="D23" s="127" t="s">
        <v>43</v>
      </c>
      <c r="E23" s="127" t="s">
        <v>39</v>
      </c>
      <c r="F23" s="127" t="s">
        <v>42</v>
      </c>
      <c r="G23" s="127" t="s">
        <v>39</v>
      </c>
      <c r="H23" s="127" t="s">
        <v>67</v>
      </c>
      <c r="I23" s="127" t="s">
        <v>40</v>
      </c>
      <c r="J23" s="135">
        <f>J26</f>
        <v>22192.9</v>
      </c>
      <c r="K23" s="137"/>
      <c r="L23" s="131">
        <f t="shared" si="0"/>
        <v>298.79999999999927</v>
      </c>
      <c r="M23" s="131">
        <f>M26</f>
        <v>22491.7</v>
      </c>
      <c r="N23" s="133"/>
    </row>
    <row r="24" spans="1:14" ht="36.75" x14ac:dyDescent="0.25">
      <c r="A24" s="105" t="s">
        <v>139</v>
      </c>
      <c r="B24" s="139">
        <v>650</v>
      </c>
      <c r="C24" s="112" t="s">
        <v>38</v>
      </c>
      <c r="D24" s="112" t="s">
        <v>43</v>
      </c>
      <c r="E24" s="112" t="s">
        <v>140</v>
      </c>
      <c r="F24" s="112" t="s">
        <v>42</v>
      </c>
      <c r="G24" s="112" t="s">
        <v>39</v>
      </c>
      <c r="H24" s="112" t="s">
        <v>67</v>
      </c>
      <c r="I24" s="112" t="s">
        <v>40</v>
      </c>
      <c r="J24" s="137">
        <f t="shared" ref="J24" si="11">J27+J28+J29</f>
        <v>22192.9</v>
      </c>
      <c r="K24" s="137"/>
      <c r="L24" s="137">
        <f t="shared" ref="L24:M24" si="12">L27+L28+L29</f>
        <v>298.79999999999927</v>
      </c>
      <c r="M24" s="137">
        <f t="shared" si="12"/>
        <v>22491.7</v>
      </c>
      <c r="N24" s="133"/>
    </row>
    <row r="25" spans="1:14" ht="24.75" x14ac:dyDescent="0.25">
      <c r="A25" s="108" t="s">
        <v>113</v>
      </c>
      <c r="B25" s="139">
        <v>650</v>
      </c>
      <c r="C25" s="112" t="s">
        <v>38</v>
      </c>
      <c r="D25" s="112" t="s">
        <v>43</v>
      </c>
      <c r="E25" s="112" t="s">
        <v>140</v>
      </c>
      <c r="F25" s="112" t="s">
        <v>42</v>
      </c>
      <c r="G25" s="112" t="s">
        <v>38</v>
      </c>
      <c r="H25" s="112" t="s">
        <v>67</v>
      </c>
      <c r="I25" s="112" t="s">
        <v>40</v>
      </c>
      <c r="J25" s="137">
        <f t="shared" ref="J25" si="13">J27+J28+J29</f>
        <v>22192.9</v>
      </c>
      <c r="K25" s="137"/>
      <c r="L25" s="137">
        <f t="shared" ref="L25:M25" si="14">L27+L28+L29</f>
        <v>298.79999999999927</v>
      </c>
      <c r="M25" s="137">
        <f t="shared" si="14"/>
        <v>22491.7</v>
      </c>
      <c r="N25" s="133"/>
    </row>
    <row r="26" spans="1:14" ht="26.25" x14ac:dyDescent="0.25">
      <c r="A26" s="48" t="s">
        <v>71</v>
      </c>
      <c r="B26" s="120">
        <v>650</v>
      </c>
      <c r="C26" s="124" t="s">
        <v>38</v>
      </c>
      <c r="D26" s="124" t="s">
        <v>43</v>
      </c>
      <c r="E26" s="124" t="s">
        <v>140</v>
      </c>
      <c r="F26" s="124" t="s">
        <v>42</v>
      </c>
      <c r="G26" s="124" t="s">
        <v>38</v>
      </c>
      <c r="H26" s="124" t="s">
        <v>72</v>
      </c>
      <c r="I26" s="124" t="s">
        <v>40</v>
      </c>
      <c r="J26" s="137">
        <f>J27+J28+J29</f>
        <v>22192.9</v>
      </c>
      <c r="K26" s="135"/>
      <c r="L26" s="133">
        <f t="shared" si="0"/>
        <v>298.79999999999927</v>
      </c>
      <c r="M26" s="133">
        <f>M27+M28+M29</f>
        <v>22491.7</v>
      </c>
      <c r="N26" s="133"/>
    </row>
    <row r="27" spans="1:14" ht="25.5" x14ac:dyDescent="0.25">
      <c r="A27" s="28" t="s">
        <v>69</v>
      </c>
      <c r="B27" s="118">
        <v>650</v>
      </c>
      <c r="C27" s="124" t="s">
        <v>38</v>
      </c>
      <c r="D27" s="124" t="s">
        <v>43</v>
      </c>
      <c r="E27" s="124" t="s">
        <v>140</v>
      </c>
      <c r="F27" s="124" t="s">
        <v>42</v>
      </c>
      <c r="G27" s="124" t="s">
        <v>38</v>
      </c>
      <c r="H27" s="124" t="s">
        <v>72</v>
      </c>
      <c r="I27" s="124" t="s">
        <v>70</v>
      </c>
      <c r="J27" s="137">
        <v>21648.9</v>
      </c>
      <c r="K27" s="137"/>
      <c r="L27" s="133">
        <f t="shared" si="0"/>
        <v>303.29999999999927</v>
      </c>
      <c r="M27" s="133">
        <v>21952.2</v>
      </c>
      <c r="N27" s="133"/>
    </row>
    <row r="28" spans="1:14" ht="26.25" x14ac:dyDescent="0.25">
      <c r="A28" s="6" t="s">
        <v>64</v>
      </c>
      <c r="B28" s="118">
        <v>650</v>
      </c>
      <c r="C28" s="124" t="s">
        <v>38</v>
      </c>
      <c r="D28" s="124" t="s">
        <v>43</v>
      </c>
      <c r="E28" s="124" t="s">
        <v>140</v>
      </c>
      <c r="F28" s="124" t="s">
        <v>42</v>
      </c>
      <c r="G28" s="124" t="s">
        <v>38</v>
      </c>
      <c r="H28" s="124" t="s">
        <v>72</v>
      </c>
      <c r="I28" s="124" t="s">
        <v>52</v>
      </c>
      <c r="J28" s="137">
        <v>182.2</v>
      </c>
      <c r="K28" s="137"/>
      <c r="L28" s="133">
        <f t="shared" si="0"/>
        <v>-4.3000000000000114</v>
      </c>
      <c r="M28" s="133">
        <v>177.89999999999998</v>
      </c>
      <c r="N28" s="133"/>
    </row>
    <row r="29" spans="1:14" x14ac:dyDescent="0.25">
      <c r="A29" s="36" t="s">
        <v>201</v>
      </c>
      <c r="B29" s="120">
        <v>650</v>
      </c>
      <c r="C29" s="124" t="s">
        <v>38</v>
      </c>
      <c r="D29" s="124" t="s">
        <v>43</v>
      </c>
      <c r="E29" s="124" t="s">
        <v>140</v>
      </c>
      <c r="F29" s="124" t="s">
        <v>42</v>
      </c>
      <c r="G29" s="124" t="s">
        <v>38</v>
      </c>
      <c r="H29" s="124" t="s">
        <v>72</v>
      </c>
      <c r="I29" s="124" t="s">
        <v>73</v>
      </c>
      <c r="J29" s="137">
        <f>181.8+180</f>
        <v>361.8</v>
      </c>
      <c r="K29" s="135"/>
      <c r="L29" s="133">
        <f t="shared" si="0"/>
        <v>-0.19999999999998863</v>
      </c>
      <c r="M29" s="133">
        <v>361.6</v>
      </c>
      <c r="N29" s="133"/>
    </row>
    <row r="30" spans="1:14" ht="39" x14ac:dyDescent="0.25">
      <c r="A30" s="7" t="s">
        <v>110</v>
      </c>
      <c r="B30" s="121">
        <v>650</v>
      </c>
      <c r="C30" s="127" t="s">
        <v>38</v>
      </c>
      <c r="D30" s="127" t="s">
        <v>97</v>
      </c>
      <c r="E30" s="127" t="s">
        <v>39</v>
      </c>
      <c r="F30" s="127" t="s">
        <v>42</v>
      </c>
      <c r="G30" s="127" t="s">
        <v>39</v>
      </c>
      <c r="H30" s="127" t="s">
        <v>67</v>
      </c>
      <c r="I30" s="127" t="s">
        <v>40</v>
      </c>
      <c r="J30" s="135">
        <f>J37+J33</f>
        <v>83.8</v>
      </c>
      <c r="K30" s="137"/>
      <c r="L30" s="131">
        <f t="shared" si="0"/>
        <v>0</v>
      </c>
      <c r="M30" s="131">
        <f>M37+M33</f>
        <v>83.8</v>
      </c>
      <c r="N30" s="133"/>
    </row>
    <row r="31" spans="1:14" x14ac:dyDescent="0.25">
      <c r="A31" s="109" t="s">
        <v>20</v>
      </c>
      <c r="B31" s="140">
        <v>650</v>
      </c>
      <c r="C31" s="112" t="s">
        <v>38</v>
      </c>
      <c r="D31" s="112" t="s">
        <v>97</v>
      </c>
      <c r="E31" s="112" t="s">
        <v>55</v>
      </c>
      <c r="F31" s="112" t="s">
        <v>42</v>
      </c>
      <c r="G31" s="112" t="s">
        <v>39</v>
      </c>
      <c r="H31" s="112" t="s">
        <v>67</v>
      </c>
      <c r="I31" s="112" t="s">
        <v>40</v>
      </c>
      <c r="J31" s="137">
        <f>J34</f>
        <v>35.9</v>
      </c>
      <c r="K31" s="137"/>
      <c r="L31" s="133">
        <f t="shared" si="0"/>
        <v>0</v>
      </c>
      <c r="M31" s="133">
        <f>M34</f>
        <v>35.9</v>
      </c>
      <c r="N31" s="133"/>
    </row>
    <row r="32" spans="1:14" ht="36.75" x14ac:dyDescent="0.25">
      <c r="A32" s="106" t="s">
        <v>142</v>
      </c>
      <c r="B32" s="140">
        <v>650</v>
      </c>
      <c r="C32" s="112" t="s">
        <v>38</v>
      </c>
      <c r="D32" s="112" t="s">
        <v>97</v>
      </c>
      <c r="E32" s="112" t="s">
        <v>55</v>
      </c>
      <c r="F32" s="112" t="s">
        <v>42</v>
      </c>
      <c r="G32" s="112" t="s">
        <v>41</v>
      </c>
      <c r="H32" s="112" t="s">
        <v>67</v>
      </c>
      <c r="I32" s="112" t="s">
        <v>40</v>
      </c>
      <c r="J32" s="137">
        <f>J34</f>
        <v>35.9</v>
      </c>
      <c r="K32" s="137"/>
      <c r="L32" s="133">
        <f t="shared" si="0"/>
        <v>0</v>
      </c>
      <c r="M32" s="133">
        <f>M34</f>
        <v>35.9</v>
      </c>
      <c r="N32" s="133"/>
    </row>
    <row r="33" spans="1:14" ht="51.75" x14ac:dyDescent="0.25">
      <c r="A33" s="22" t="s">
        <v>194</v>
      </c>
      <c r="B33" s="122">
        <v>650</v>
      </c>
      <c r="C33" s="124" t="s">
        <v>38</v>
      </c>
      <c r="D33" s="124" t="s">
        <v>97</v>
      </c>
      <c r="E33" s="124" t="s">
        <v>55</v>
      </c>
      <c r="F33" s="124" t="s">
        <v>42</v>
      </c>
      <c r="G33" s="124" t="s">
        <v>41</v>
      </c>
      <c r="H33" s="124" t="s">
        <v>111</v>
      </c>
      <c r="I33" s="124" t="s">
        <v>40</v>
      </c>
      <c r="J33" s="137">
        <f>J34</f>
        <v>35.9</v>
      </c>
      <c r="K33" s="137"/>
      <c r="L33" s="133">
        <f t="shared" si="0"/>
        <v>0</v>
      </c>
      <c r="M33" s="133">
        <f>M34</f>
        <v>35.9</v>
      </c>
      <c r="N33" s="133"/>
    </row>
    <row r="34" spans="1:14" x14ac:dyDescent="0.25">
      <c r="A34" s="22" t="s">
        <v>61</v>
      </c>
      <c r="B34" s="122">
        <v>650</v>
      </c>
      <c r="C34" s="124" t="s">
        <v>38</v>
      </c>
      <c r="D34" s="124" t="s">
        <v>97</v>
      </c>
      <c r="E34" s="124" t="s">
        <v>55</v>
      </c>
      <c r="F34" s="124" t="s">
        <v>42</v>
      </c>
      <c r="G34" s="124" t="s">
        <v>41</v>
      </c>
      <c r="H34" s="124" t="s">
        <v>111</v>
      </c>
      <c r="I34" s="124" t="s">
        <v>99</v>
      </c>
      <c r="J34" s="137">
        <v>35.9</v>
      </c>
      <c r="K34" s="137"/>
      <c r="L34" s="133">
        <f t="shared" si="0"/>
        <v>0</v>
      </c>
      <c r="M34" s="133">
        <v>35.9</v>
      </c>
      <c r="N34" s="133"/>
    </row>
    <row r="35" spans="1:14" ht="48.75" x14ac:dyDescent="0.25">
      <c r="A35" s="109" t="s">
        <v>146</v>
      </c>
      <c r="B35" s="140">
        <v>650</v>
      </c>
      <c r="C35" s="112" t="s">
        <v>38</v>
      </c>
      <c r="D35" s="112" t="s">
        <v>97</v>
      </c>
      <c r="E35" s="112" t="s">
        <v>145</v>
      </c>
      <c r="F35" s="112" t="s">
        <v>42</v>
      </c>
      <c r="G35" s="112" t="s">
        <v>39</v>
      </c>
      <c r="H35" s="112" t="s">
        <v>67</v>
      </c>
      <c r="I35" s="112" t="s">
        <v>40</v>
      </c>
      <c r="J35" s="137">
        <f>J38</f>
        <v>47.9</v>
      </c>
      <c r="K35" s="137"/>
      <c r="L35" s="133">
        <f t="shared" si="0"/>
        <v>0</v>
      </c>
      <c r="M35" s="133">
        <f>M38</f>
        <v>47.9</v>
      </c>
      <c r="N35" s="133"/>
    </row>
    <row r="36" spans="1:14" ht="24.75" x14ac:dyDescent="0.25">
      <c r="A36" s="109" t="s">
        <v>147</v>
      </c>
      <c r="B36" s="107">
        <v>650</v>
      </c>
      <c r="C36" s="112" t="s">
        <v>38</v>
      </c>
      <c r="D36" s="112" t="s">
        <v>97</v>
      </c>
      <c r="E36" s="112" t="s">
        <v>145</v>
      </c>
      <c r="F36" s="112" t="s">
        <v>42</v>
      </c>
      <c r="G36" s="112" t="s">
        <v>41</v>
      </c>
      <c r="H36" s="112" t="s">
        <v>67</v>
      </c>
      <c r="I36" s="112" t="s">
        <v>40</v>
      </c>
      <c r="J36" s="137">
        <f>J38</f>
        <v>47.9</v>
      </c>
      <c r="K36" s="137"/>
      <c r="L36" s="133">
        <f t="shared" si="0"/>
        <v>0</v>
      </c>
      <c r="M36" s="133">
        <f>M38</f>
        <v>47.9</v>
      </c>
      <c r="N36" s="133"/>
    </row>
    <row r="37" spans="1:14" ht="51.75" x14ac:dyDescent="0.25">
      <c r="A37" s="6" t="s">
        <v>194</v>
      </c>
      <c r="B37" s="118">
        <v>650</v>
      </c>
      <c r="C37" s="124" t="s">
        <v>38</v>
      </c>
      <c r="D37" s="124" t="s">
        <v>97</v>
      </c>
      <c r="E37" s="124" t="s">
        <v>145</v>
      </c>
      <c r="F37" s="124" t="s">
        <v>42</v>
      </c>
      <c r="G37" s="124" t="s">
        <v>41</v>
      </c>
      <c r="H37" s="124" t="s">
        <v>111</v>
      </c>
      <c r="I37" s="124" t="s">
        <v>40</v>
      </c>
      <c r="J37" s="137">
        <f>J38</f>
        <v>47.9</v>
      </c>
      <c r="K37" s="137"/>
      <c r="L37" s="133">
        <f t="shared" si="0"/>
        <v>0</v>
      </c>
      <c r="M37" s="133">
        <f>M38</f>
        <v>47.9</v>
      </c>
      <c r="N37" s="133"/>
    </row>
    <row r="38" spans="1:14" x14ac:dyDescent="0.25">
      <c r="A38" s="22" t="s">
        <v>61</v>
      </c>
      <c r="B38" s="122">
        <v>650</v>
      </c>
      <c r="C38" s="124" t="s">
        <v>38</v>
      </c>
      <c r="D38" s="124" t="s">
        <v>97</v>
      </c>
      <c r="E38" s="124" t="s">
        <v>145</v>
      </c>
      <c r="F38" s="124" t="s">
        <v>42</v>
      </c>
      <c r="G38" s="124" t="s">
        <v>41</v>
      </c>
      <c r="H38" s="124" t="s">
        <v>111</v>
      </c>
      <c r="I38" s="124" t="s">
        <v>99</v>
      </c>
      <c r="J38" s="137">
        <v>47.9</v>
      </c>
      <c r="K38" s="137"/>
      <c r="L38" s="133">
        <f t="shared" si="0"/>
        <v>0</v>
      </c>
      <c r="M38" s="133">
        <v>47.9</v>
      </c>
      <c r="N38" s="133"/>
    </row>
    <row r="39" spans="1:14" x14ac:dyDescent="0.25">
      <c r="A39" s="15" t="s">
        <v>14</v>
      </c>
      <c r="B39" s="119">
        <v>650</v>
      </c>
      <c r="C39" s="141" t="s">
        <v>38</v>
      </c>
      <c r="D39" s="141" t="s">
        <v>74</v>
      </c>
      <c r="E39" s="141" t="s">
        <v>39</v>
      </c>
      <c r="F39" s="141" t="s">
        <v>42</v>
      </c>
      <c r="G39" s="141" t="s">
        <v>39</v>
      </c>
      <c r="H39" s="141" t="s">
        <v>67</v>
      </c>
      <c r="I39" s="141" t="s">
        <v>40</v>
      </c>
      <c r="J39" s="142">
        <f>J42</f>
        <v>100</v>
      </c>
      <c r="K39" s="137"/>
      <c r="L39" s="131">
        <f t="shared" si="0"/>
        <v>-100</v>
      </c>
      <c r="M39" s="131">
        <f>M42</f>
        <v>0</v>
      </c>
      <c r="N39" s="133"/>
    </row>
    <row r="40" spans="1:14" ht="48.75" x14ac:dyDescent="0.25">
      <c r="A40" s="109" t="s">
        <v>146</v>
      </c>
      <c r="B40" s="107">
        <v>650</v>
      </c>
      <c r="C40" s="107" t="s">
        <v>38</v>
      </c>
      <c r="D40" s="107" t="s">
        <v>74</v>
      </c>
      <c r="E40" s="107" t="s">
        <v>145</v>
      </c>
      <c r="F40" s="107" t="s">
        <v>42</v>
      </c>
      <c r="G40" s="107" t="s">
        <v>39</v>
      </c>
      <c r="H40" s="107" t="s">
        <v>67</v>
      </c>
      <c r="I40" s="107" t="s">
        <v>40</v>
      </c>
      <c r="J40" s="143">
        <f>J43</f>
        <v>100</v>
      </c>
      <c r="K40" s="137"/>
      <c r="L40" s="133">
        <f t="shared" si="0"/>
        <v>-100</v>
      </c>
      <c r="M40" s="133">
        <f>M43</f>
        <v>0</v>
      </c>
      <c r="N40" s="133"/>
    </row>
    <row r="41" spans="1:14" ht="24.75" x14ac:dyDescent="0.25">
      <c r="A41" s="109" t="s">
        <v>75</v>
      </c>
      <c r="B41" s="107">
        <v>650</v>
      </c>
      <c r="C41" s="112" t="s">
        <v>38</v>
      </c>
      <c r="D41" s="112" t="s">
        <v>74</v>
      </c>
      <c r="E41" s="112" t="s">
        <v>145</v>
      </c>
      <c r="F41" s="112" t="s">
        <v>42</v>
      </c>
      <c r="G41" s="112" t="s">
        <v>45</v>
      </c>
      <c r="H41" s="112" t="s">
        <v>67</v>
      </c>
      <c r="I41" s="112" t="s">
        <v>40</v>
      </c>
      <c r="J41" s="143">
        <f>J43</f>
        <v>100</v>
      </c>
      <c r="K41" s="137"/>
      <c r="L41" s="133">
        <f t="shared" si="0"/>
        <v>-100</v>
      </c>
      <c r="M41" s="133">
        <f>M43</f>
        <v>0</v>
      </c>
      <c r="N41" s="133"/>
    </row>
    <row r="42" spans="1:14" x14ac:dyDescent="0.25">
      <c r="A42" s="6" t="s">
        <v>133</v>
      </c>
      <c r="B42" s="118">
        <v>650</v>
      </c>
      <c r="C42" s="124" t="s">
        <v>38</v>
      </c>
      <c r="D42" s="124" t="s">
        <v>74</v>
      </c>
      <c r="E42" s="124" t="s">
        <v>145</v>
      </c>
      <c r="F42" s="124" t="s">
        <v>42</v>
      </c>
      <c r="G42" s="124" t="s">
        <v>45</v>
      </c>
      <c r="H42" s="124" t="s">
        <v>76</v>
      </c>
      <c r="I42" s="124" t="s">
        <v>40</v>
      </c>
      <c r="J42" s="137">
        <f t="shared" ref="J42" si="15">J43</f>
        <v>100</v>
      </c>
      <c r="K42" s="137"/>
      <c r="L42" s="133">
        <f t="shared" si="0"/>
        <v>-100</v>
      </c>
      <c r="M42" s="133">
        <f t="shared" ref="M42" si="16">M43</f>
        <v>0</v>
      </c>
      <c r="N42" s="133"/>
    </row>
    <row r="43" spans="1:14" x14ac:dyDescent="0.25">
      <c r="A43" s="6" t="s">
        <v>15</v>
      </c>
      <c r="B43" s="118">
        <v>650</v>
      </c>
      <c r="C43" s="124" t="s">
        <v>38</v>
      </c>
      <c r="D43" s="124" t="s">
        <v>74</v>
      </c>
      <c r="E43" s="124" t="s">
        <v>145</v>
      </c>
      <c r="F43" s="124" t="s">
        <v>42</v>
      </c>
      <c r="G43" s="124" t="s">
        <v>45</v>
      </c>
      <c r="H43" s="124" t="s">
        <v>76</v>
      </c>
      <c r="I43" s="124" t="s">
        <v>57</v>
      </c>
      <c r="J43" s="137">
        <v>100</v>
      </c>
      <c r="K43" s="137"/>
      <c r="L43" s="133">
        <f t="shared" si="0"/>
        <v>-100</v>
      </c>
      <c r="M43" s="133">
        <f>J43-100</f>
        <v>0</v>
      </c>
      <c r="N43" s="133"/>
    </row>
    <row r="44" spans="1:14" x14ac:dyDescent="0.25">
      <c r="A44" s="17" t="s">
        <v>16</v>
      </c>
      <c r="B44" s="123">
        <v>650</v>
      </c>
      <c r="C44" s="127" t="s">
        <v>38</v>
      </c>
      <c r="D44" s="127" t="s">
        <v>49</v>
      </c>
      <c r="E44" s="127" t="s">
        <v>39</v>
      </c>
      <c r="F44" s="127" t="s">
        <v>42</v>
      </c>
      <c r="G44" s="127" t="s">
        <v>39</v>
      </c>
      <c r="H44" s="127" t="s">
        <v>67</v>
      </c>
      <c r="I44" s="127" t="s">
        <v>40</v>
      </c>
      <c r="J44" s="135">
        <f>J45+J52</f>
        <v>16109.599999999999</v>
      </c>
      <c r="K44" s="130"/>
      <c r="L44" s="131">
        <f t="shared" si="0"/>
        <v>665.5</v>
      </c>
      <c r="M44" s="131">
        <f>M45+M52</f>
        <v>16775.099999999999</v>
      </c>
      <c r="N44" s="133"/>
    </row>
    <row r="45" spans="1:14" ht="36.75" x14ac:dyDescent="0.25">
      <c r="A45" s="110" t="s">
        <v>139</v>
      </c>
      <c r="B45" s="112">
        <v>650</v>
      </c>
      <c r="C45" s="112" t="s">
        <v>38</v>
      </c>
      <c r="D45" s="112" t="s">
        <v>49</v>
      </c>
      <c r="E45" s="112" t="s">
        <v>140</v>
      </c>
      <c r="F45" s="112" t="s">
        <v>42</v>
      </c>
      <c r="G45" s="112" t="s">
        <v>39</v>
      </c>
      <c r="H45" s="112" t="s">
        <v>67</v>
      </c>
      <c r="I45" s="112" t="s">
        <v>40</v>
      </c>
      <c r="J45" s="137">
        <f>J48+J49+J51</f>
        <v>16059.599999999999</v>
      </c>
      <c r="K45" s="130"/>
      <c r="L45" s="133">
        <f t="shared" si="0"/>
        <v>715.5</v>
      </c>
      <c r="M45" s="133">
        <f>M48+M49+M51+M50</f>
        <v>16775.099999999999</v>
      </c>
      <c r="N45" s="133"/>
    </row>
    <row r="46" spans="1:14" ht="36.75" x14ac:dyDescent="0.25">
      <c r="A46" s="110" t="s">
        <v>115</v>
      </c>
      <c r="B46" s="112">
        <v>650</v>
      </c>
      <c r="C46" s="112" t="s">
        <v>38</v>
      </c>
      <c r="D46" s="112" t="s">
        <v>49</v>
      </c>
      <c r="E46" s="112" t="s">
        <v>140</v>
      </c>
      <c r="F46" s="112" t="s">
        <v>42</v>
      </c>
      <c r="G46" s="112" t="s">
        <v>41</v>
      </c>
      <c r="H46" s="112" t="s">
        <v>67</v>
      </c>
      <c r="I46" s="112" t="s">
        <v>40</v>
      </c>
      <c r="J46" s="137">
        <f>J48+J49+J51</f>
        <v>16059.599999999999</v>
      </c>
      <c r="K46" s="130"/>
      <c r="L46" s="133">
        <f t="shared" si="0"/>
        <v>711</v>
      </c>
      <c r="M46" s="133">
        <f>M48+M49+M51</f>
        <v>16770.599999999999</v>
      </c>
      <c r="N46" s="133"/>
    </row>
    <row r="47" spans="1:14" ht="26.25" x14ac:dyDescent="0.25">
      <c r="A47" s="6" t="s">
        <v>197</v>
      </c>
      <c r="B47" s="124">
        <v>650</v>
      </c>
      <c r="C47" s="124" t="s">
        <v>38</v>
      </c>
      <c r="D47" s="124" t="s">
        <v>49</v>
      </c>
      <c r="E47" s="124" t="s">
        <v>140</v>
      </c>
      <c r="F47" s="124" t="s">
        <v>42</v>
      </c>
      <c r="G47" s="124" t="s">
        <v>41</v>
      </c>
      <c r="H47" s="124" t="s">
        <v>85</v>
      </c>
      <c r="I47" s="124" t="s">
        <v>40</v>
      </c>
      <c r="J47" s="137">
        <f>J48+J49+J51</f>
        <v>16059.599999999999</v>
      </c>
      <c r="K47" s="135"/>
      <c r="L47" s="133">
        <f t="shared" si="0"/>
        <v>711</v>
      </c>
      <c r="M47" s="133">
        <f>M48+M49+M51</f>
        <v>16770.599999999999</v>
      </c>
      <c r="N47" s="133"/>
    </row>
    <row r="48" spans="1:14" x14ac:dyDescent="0.25">
      <c r="A48" s="6" t="s">
        <v>17</v>
      </c>
      <c r="B48" s="118">
        <v>650</v>
      </c>
      <c r="C48" s="124" t="s">
        <v>38</v>
      </c>
      <c r="D48" s="124" t="s">
        <v>49</v>
      </c>
      <c r="E48" s="124" t="s">
        <v>140</v>
      </c>
      <c r="F48" s="124" t="s">
        <v>42</v>
      </c>
      <c r="G48" s="124" t="s">
        <v>41</v>
      </c>
      <c r="H48" s="124" t="s">
        <v>85</v>
      </c>
      <c r="I48" s="124" t="s">
        <v>66</v>
      </c>
      <c r="J48" s="137">
        <v>11128.9</v>
      </c>
      <c r="K48" s="137"/>
      <c r="L48" s="133">
        <f t="shared" si="0"/>
        <v>261</v>
      </c>
      <c r="M48" s="133">
        <v>11389.9</v>
      </c>
      <c r="N48" s="133"/>
    </row>
    <row r="49" spans="1:14" ht="26.25" x14ac:dyDescent="0.25">
      <c r="A49" s="6" t="s">
        <v>64</v>
      </c>
      <c r="B49" s="124">
        <v>650</v>
      </c>
      <c r="C49" s="124" t="s">
        <v>38</v>
      </c>
      <c r="D49" s="124" t="s">
        <v>49</v>
      </c>
      <c r="E49" s="124" t="s">
        <v>140</v>
      </c>
      <c r="F49" s="124" t="s">
        <v>42</v>
      </c>
      <c r="G49" s="124" t="s">
        <v>41</v>
      </c>
      <c r="H49" s="124" t="s">
        <v>85</v>
      </c>
      <c r="I49" s="124" t="s">
        <v>52</v>
      </c>
      <c r="J49" s="137">
        <v>4833.4000000000005</v>
      </c>
      <c r="K49" s="135"/>
      <c r="L49" s="133">
        <f t="shared" si="0"/>
        <v>450</v>
      </c>
      <c r="M49" s="133">
        <v>5283.4000000000005</v>
      </c>
      <c r="N49" s="133"/>
    </row>
    <row r="50" spans="1:14" x14ac:dyDescent="0.25">
      <c r="A50" s="36" t="s">
        <v>301</v>
      </c>
      <c r="B50" s="124">
        <v>650</v>
      </c>
      <c r="C50" s="124" t="s">
        <v>38</v>
      </c>
      <c r="D50" s="124" t="s">
        <v>49</v>
      </c>
      <c r="E50" s="124" t="s">
        <v>140</v>
      </c>
      <c r="F50" s="124" t="s">
        <v>42</v>
      </c>
      <c r="G50" s="124" t="s">
        <v>38</v>
      </c>
      <c r="H50" s="124" t="s">
        <v>84</v>
      </c>
      <c r="I50" s="124" t="s">
        <v>302</v>
      </c>
      <c r="J50" s="137">
        <v>0</v>
      </c>
      <c r="K50" s="135"/>
      <c r="L50" s="133">
        <f t="shared" si="0"/>
        <v>4.5</v>
      </c>
      <c r="M50" s="133">
        <v>4.5</v>
      </c>
      <c r="N50" s="133"/>
    </row>
    <row r="51" spans="1:14" x14ac:dyDescent="0.25">
      <c r="A51" s="36" t="s">
        <v>201</v>
      </c>
      <c r="B51" s="118">
        <v>650</v>
      </c>
      <c r="C51" s="124" t="s">
        <v>38</v>
      </c>
      <c r="D51" s="124" t="s">
        <v>49</v>
      </c>
      <c r="E51" s="124" t="s">
        <v>140</v>
      </c>
      <c r="F51" s="124" t="s">
        <v>42</v>
      </c>
      <c r="G51" s="124" t="s">
        <v>41</v>
      </c>
      <c r="H51" s="124" t="s">
        <v>85</v>
      </c>
      <c r="I51" s="124" t="s">
        <v>73</v>
      </c>
      <c r="J51" s="137">
        <v>97.3</v>
      </c>
      <c r="K51" s="144"/>
      <c r="L51" s="133">
        <f t="shared" si="0"/>
        <v>0</v>
      </c>
      <c r="M51" s="133">
        <v>97.3</v>
      </c>
      <c r="N51" s="133"/>
    </row>
    <row r="52" spans="1:14" ht="36.75" x14ac:dyDescent="0.25">
      <c r="A52" s="111" t="s">
        <v>148</v>
      </c>
      <c r="B52" s="107">
        <v>650</v>
      </c>
      <c r="C52" s="112" t="s">
        <v>38</v>
      </c>
      <c r="D52" s="112" t="s">
        <v>49</v>
      </c>
      <c r="E52" s="112" t="s">
        <v>149</v>
      </c>
      <c r="F52" s="112" t="s">
        <v>42</v>
      </c>
      <c r="G52" s="112" t="s">
        <v>39</v>
      </c>
      <c r="H52" s="112" t="s">
        <v>67</v>
      </c>
      <c r="I52" s="112" t="s">
        <v>40</v>
      </c>
      <c r="J52" s="137">
        <v>50</v>
      </c>
      <c r="K52" s="144"/>
      <c r="L52" s="133">
        <f t="shared" si="0"/>
        <v>-50</v>
      </c>
      <c r="M52" s="133">
        <f>M53</f>
        <v>0</v>
      </c>
      <c r="N52" s="133"/>
    </row>
    <row r="53" spans="1:14" ht="36.75" x14ac:dyDescent="0.25">
      <c r="A53" s="111" t="s">
        <v>82</v>
      </c>
      <c r="B53" s="107">
        <v>650</v>
      </c>
      <c r="C53" s="112" t="s">
        <v>38</v>
      </c>
      <c r="D53" s="112" t="s">
        <v>49</v>
      </c>
      <c r="E53" s="112" t="s">
        <v>149</v>
      </c>
      <c r="F53" s="112" t="s">
        <v>50</v>
      </c>
      <c r="G53" s="112" t="s">
        <v>39</v>
      </c>
      <c r="H53" s="112" t="s">
        <v>67</v>
      </c>
      <c r="I53" s="112" t="s">
        <v>40</v>
      </c>
      <c r="J53" s="137">
        <v>50</v>
      </c>
      <c r="K53" s="144"/>
      <c r="L53" s="133">
        <f t="shared" si="0"/>
        <v>-50</v>
      </c>
      <c r="M53" s="133">
        <f>M54</f>
        <v>0</v>
      </c>
      <c r="N53" s="133"/>
    </row>
    <row r="54" spans="1:14" ht="36.75" x14ac:dyDescent="0.25">
      <c r="A54" s="111" t="s">
        <v>83</v>
      </c>
      <c r="B54" s="107">
        <v>650</v>
      </c>
      <c r="C54" s="112" t="s">
        <v>38</v>
      </c>
      <c r="D54" s="112" t="s">
        <v>49</v>
      </c>
      <c r="E54" s="112" t="s">
        <v>149</v>
      </c>
      <c r="F54" s="112" t="s">
        <v>50</v>
      </c>
      <c r="G54" s="112" t="s">
        <v>38</v>
      </c>
      <c r="H54" s="112" t="s">
        <v>67</v>
      </c>
      <c r="I54" s="112" t="s">
        <v>40</v>
      </c>
      <c r="J54" s="137">
        <v>50</v>
      </c>
      <c r="K54" s="144"/>
      <c r="L54" s="133">
        <f t="shared" si="0"/>
        <v>-50</v>
      </c>
      <c r="M54" s="133">
        <f>M55</f>
        <v>0</v>
      </c>
      <c r="N54" s="133"/>
    </row>
    <row r="55" spans="1:14" ht="39" x14ac:dyDescent="0.25">
      <c r="A55" s="38" t="s">
        <v>124</v>
      </c>
      <c r="B55" s="118">
        <v>650</v>
      </c>
      <c r="C55" s="124" t="s">
        <v>38</v>
      </c>
      <c r="D55" s="124" t="s">
        <v>49</v>
      </c>
      <c r="E55" s="124" t="s">
        <v>149</v>
      </c>
      <c r="F55" s="124" t="s">
        <v>50</v>
      </c>
      <c r="G55" s="124" t="s">
        <v>38</v>
      </c>
      <c r="H55" s="124" t="s">
        <v>77</v>
      </c>
      <c r="I55" s="124" t="s">
        <v>40</v>
      </c>
      <c r="J55" s="137">
        <f>J56</f>
        <v>50</v>
      </c>
      <c r="K55" s="137"/>
      <c r="L55" s="133">
        <f t="shared" si="0"/>
        <v>-50</v>
      </c>
      <c r="M55" s="133">
        <f>M56</f>
        <v>0</v>
      </c>
      <c r="N55" s="133"/>
    </row>
    <row r="56" spans="1:14" ht="26.25" x14ac:dyDescent="0.25">
      <c r="A56" s="6" t="s">
        <v>64</v>
      </c>
      <c r="B56" s="118">
        <v>650</v>
      </c>
      <c r="C56" s="124" t="s">
        <v>38</v>
      </c>
      <c r="D56" s="124" t="s">
        <v>49</v>
      </c>
      <c r="E56" s="124" t="s">
        <v>149</v>
      </c>
      <c r="F56" s="124" t="s">
        <v>50</v>
      </c>
      <c r="G56" s="124" t="s">
        <v>38</v>
      </c>
      <c r="H56" s="124" t="s">
        <v>77</v>
      </c>
      <c r="I56" s="124" t="s">
        <v>52</v>
      </c>
      <c r="J56" s="137">
        <v>50</v>
      </c>
      <c r="K56" s="137"/>
      <c r="L56" s="133">
        <f t="shared" si="0"/>
        <v>-50</v>
      </c>
      <c r="M56" s="133">
        <f>J56-50</f>
        <v>0</v>
      </c>
      <c r="N56" s="133"/>
    </row>
    <row r="57" spans="1:14" x14ac:dyDescent="0.25">
      <c r="A57" s="24" t="s">
        <v>18</v>
      </c>
      <c r="B57" s="125">
        <v>650</v>
      </c>
      <c r="C57" s="129" t="s">
        <v>41</v>
      </c>
      <c r="D57" s="129" t="s">
        <v>39</v>
      </c>
      <c r="E57" s="129" t="s">
        <v>39</v>
      </c>
      <c r="F57" s="129" t="s">
        <v>42</v>
      </c>
      <c r="G57" s="129" t="s">
        <v>39</v>
      </c>
      <c r="H57" s="129" t="s">
        <v>67</v>
      </c>
      <c r="I57" s="129" t="s">
        <v>40</v>
      </c>
      <c r="J57" s="130">
        <f t="shared" ref="J57:N61" si="17">J58</f>
        <v>493.8</v>
      </c>
      <c r="K57" s="130">
        <f t="shared" si="17"/>
        <v>493.8</v>
      </c>
      <c r="L57" s="131">
        <f t="shared" si="0"/>
        <v>29.699999999999989</v>
      </c>
      <c r="M57" s="131">
        <f t="shared" si="17"/>
        <v>523.5</v>
      </c>
      <c r="N57" s="131">
        <f t="shared" si="17"/>
        <v>493.8</v>
      </c>
    </row>
    <row r="58" spans="1:14" x14ac:dyDescent="0.25">
      <c r="A58" s="16" t="s">
        <v>131</v>
      </c>
      <c r="B58" s="119">
        <v>650</v>
      </c>
      <c r="C58" s="127" t="s">
        <v>41</v>
      </c>
      <c r="D58" s="127" t="s">
        <v>45</v>
      </c>
      <c r="E58" s="127" t="s">
        <v>39</v>
      </c>
      <c r="F58" s="127" t="s">
        <v>42</v>
      </c>
      <c r="G58" s="127" t="s">
        <v>39</v>
      </c>
      <c r="H58" s="127" t="s">
        <v>67</v>
      </c>
      <c r="I58" s="127" t="s">
        <v>40</v>
      </c>
      <c r="J58" s="135">
        <f>J61</f>
        <v>493.8</v>
      </c>
      <c r="K58" s="135">
        <f>K61</f>
        <v>493.8</v>
      </c>
      <c r="L58" s="131">
        <f t="shared" si="0"/>
        <v>29.699999999999989</v>
      </c>
      <c r="M58" s="131">
        <f>M61</f>
        <v>523.5</v>
      </c>
      <c r="N58" s="131">
        <f>N61</f>
        <v>493.8</v>
      </c>
    </row>
    <row r="59" spans="1:14" x14ac:dyDescent="0.25">
      <c r="A59" s="113" t="s">
        <v>150</v>
      </c>
      <c r="B59" s="112">
        <v>650</v>
      </c>
      <c r="C59" s="112" t="s">
        <v>41</v>
      </c>
      <c r="D59" s="112" t="s">
        <v>45</v>
      </c>
      <c r="E59" s="112" t="s">
        <v>55</v>
      </c>
      <c r="F59" s="145" t="s">
        <v>42</v>
      </c>
      <c r="G59" s="145" t="s">
        <v>39</v>
      </c>
      <c r="H59" s="145" t="s">
        <v>67</v>
      </c>
      <c r="I59" s="145" t="s">
        <v>40</v>
      </c>
      <c r="J59" s="137">
        <f>J62</f>
        <v>493.8</v>
      </c>
      <c r="K59" s="137">
        <f>K62</f>
        <v>493.8</v>
      </c>
      <c r="L59" s="133">
        <f t="shared" si="0"/>
        <v>29.699999999999989</v>
      </c>
      <c r="M59" s="133">
        <f>M62</f>
        <v>523.5</v>
      </c>
      <c r="N59" s="133">
        <f>N62</f>
        <v>493.8</v>
      </c>
    </row>
    <row r="60" spans="1:14" ht="36.75" x14ac:dyDescent="0.25">
      <c r="A60" s="109" t="s">
        <v>86</v>
      </c>
      <c r="B60" s="112">
        <v>650</v>
      </c>
      <c r="C60" s="112" t="s">
        <v>41</v>
      </c>
      <c r="D60" s="112" t="s">
        <v>45</v>
      </c>
      <c r="E60" s="112" t="s">
        <v>55</v>
      </c>
      <c r="F60" s="112" t="s">
        <v>42</v>
      </c>
      <c r="G60" s="112" t="s">
        <v>38</v>
      </c>
      <c r="H60" s="145" t="s">
        <v>67</v>
      </c>
      <c r="I60" s="145" t="s">
        <v>40</v>
      </c>
      <c r="J60" s="137">
        <f>J62</f>
        <v>493.8</v>
      </c>
      <c r="K60" s="137">
        <f>K62</f>
        <v>493.8</v>
      </c>
      <c r="L60" s="133">
        <f t="shared" si="0"/>
        <v>29.699999999999989</v>
      </c>
      <c r="M60" s="133">
        <f>M62</f>
        <v>523.5</v>
      </c>
      <c r="N60" s="133">
        <f>N62</f>
        <v>493.8</v>
      </c>
    </row>
    <row r="61" spans="1:14" ht="38.25" x14ac:dyDescent="0.25">
      <c r="A61" s="56" t="s">
        <v>202</v>
      </c>
      <c r="B61" s="126">
        <v>650</v>
      </c>
      <c r="C61" s="124" t="s">
        <v>41</v>
      </c>
      <c r="D61" s="124" t="s">
        <v>45</v>
      </c>
      <c r="E61" s="124" t="s">
        <v>55</v>
      </c>
      <c r="F61" s="124" t="s">
        <v>42</v>
      </c>
      <c r="G61" s="124" t="s">
        <v>38</v>
      </c>
      <c r="H61" s="124" t="s">
        <v>87</v>
      </c>
      <c r="I61" s="124" t="s">
        <v>40</v>
      </c>
      <c r="J61" s="137">
        <f t="shared" si="17"/>
        <v>493.8</v>
      </c>
      <c r="K61" s="137">
        <f t="shared" si="17"/>
        <v>493.8</v>
      </c>
      <c r="L61" s="133">
        <f t="shared" si="0"/>
        <v>29.699999999999989</v>
      </c>
      <c r="M61" s="133">
        <f t="shared" si="17"/>
        <v>523.5</v>
      </c>
      <c r="N61" s="133">
        <f t="shared" si="17"/>
        <v>493.8</v>
      </c>
    </row>
    <row r="62" spans="1:14" ht="26.25" x14ac:dyDescent="0.25">
      <c r="A62" s="6" t="s">
        <v>69</v>
      </c>
      <c r="B62" s="118">
        <v>650</v>
      </c>
      <c r="C62" s="124" t="s">
        <v>41</v>
      </c>
      <c r="D62" s="124" t="s">
        <v>45</v>
      </c>
      <c r="E62" s="124" t="s">
        <v>55</v>
      </c>
      <c r="F62" s="124" t="s">
        <v>42</v>
      </c>
      <c r="G62" s="124" t="s">
        <v>38</v>
      </c>
      <c r="H62" s="124" t="s">
        <v>87</v>
      </c>
      <c r="I62" s="124" t="s">
        <v>70</v>
      </c>
      <c r="J62" s="137">
        <v>493.8</v>
      </c>
      <c r="K62" s="137">
        <v>493.8</v>
      </c>
      <c r="L62" s="133">
        <f t="shared" si="0"/>
        <v>29.699999999999989</v>
      </c>
      <c r="M62" s="133">
        <f>493.8+29.7</f>
        <v>523.5</v>
      </c>
      <c r="N62" s="133">
        <v>493.8</v>
      </c>
    </row>
    <row r="63" spans="1:14" ht="27" x14ac:dyDescent="0.25">
      <c r="A63" s="31" t="s">
        <v>21</v>
      </c>
      <c r="B63" s="125">
        <v>650</v>
      </c>
      <c r="C63" s="129" t="s">
        <v>45</v>
      </c>
      <c r="D63" s="129" t="s">
        <v>39</v>
      </c>
      <c r="E63" s="129" t="s">
        <v>39</v>
      </c>
      <c r="F63" s="129" t="s">
        <v>42</v>
      </c>
      <c r="G63" s="129" t="s">
        <v>39</v>
      </c>
      <c r="H63" s="129" t="s">
        <v>67</v>
      </c>
      <c r="I63" s="129" t="s">
        <v>40</v>
      </c>
      <c r="J63" s="130">
        <f>J64+J70+J79</f>
        <v>556.29999999999995</v>
      </c>
      <c r="K63" s="130">
        <f>K64+K70</f>
        <v>70</v>
      </c>
      <c r="L63" s="131">
        <f t="shared" si="0"/>
        <v>358</v>
      </c>
      <c r="M63" s="131">
        <f>M64+M70+M79</f>
        <v>914.3</v>
      </c>
      <c r="N63" s="131">
        <f>N64+N70</f>
        <v>70</v>
      </c>
    </row>
    <row r="64" spans="1:14" x14ac:dyDescent="0.25">
      <c r="A64" s="7" t="s">
        <v>103</v>
      </c>
      <c r="B64" s="119">
        <v>650</v>
      </c>
      <c r="C64" s="127" t="s">
        <v>45</v>
      </c>
      <c r="D64" s="127" t="s">
        <v>43</v>
      </c>
      <c r="E64" s="127" t="s">
        <v>39</v>
      </c>
      <c r="F64" s="127" t="s">
        <v>42</v>
      </c>
      <c r="G64" s="127" t="s">
        <v>39</v>
      </c>
      <c r="H64" s="127" t="s">
        <v>67</v>
      </c>
      <c r="I64" s="127" t="s">
        <v>40</v>
      </c>
      <c r="J64" s="135">
        <f>J68</f>
        <v>70</v>
      </c>
      <c r="K64" s="135">
        <f>K68</f>
        <v>70</v>
      </c>
      <c r="L64" s="131">
        <f t="shared" si="0"/>
        <v>0</v>
      </c>
      <c r="M64" s="131">
        <f>M68</f>
        <v>70</v>
      </c>
      <c r="N64" s="131">
        <f>N68</f>
        <v>70</v>
      </c>
    </row>
    <row r="65" spans="1:14" ht="36.75" x14ac:dyDescent="0.25">
      <c r="A65" s="113" t="s">
        <v>148</v>
      </c>
      <c r="B65" s="107">
        <v>650</v>
      </c>
      <c r="C65" s="112" t="s">
        <v>45</v>
      </c>
      <c r="D65" s="112" t="s">
        <v>43</v>
      </c>
      <c r="E65" s="112" t="s">
        <v>149</v>
      </c>
      <c r="F65" s="112" t="s">
        <v>42</v>
      </c>
      <c r="G65" s="112" t="s">
        <v>39</v>
      </c>
      <c r="H65" s="112" t="s">
        <v>67</v>
      </c>
      <c r="I65" s="112" t="s">
        <v>40</v>
      </c>
      <c r="J65" s="137">
        <f>J69</f>
        <v>70</v>
      </c>
      <c r="K65" s="137">
        <f>K69</f>
        <v>70</v>
      </c>
      <c r="L65" s="133">
        <f t="shared" si="0"/>
        <v>0</v>
      </c>
      <c r="M65" s="133">
        <f>M69</f>
        <v>70</v>
      </c>
      <c r="N65" s="133">
        <f>N69</f>
        <v>70</v>
      </c>
    </row>
    <row r="66" spans="1:14" x14ac:dyDescent="0.25">
      <c r="A66" s="113" t="s">
        <v>79</v>
      </c>
      <c r="B66" s="107">
        <v>650</v>
      </c>
      <c r="C66" s="112" t="s">
        <v>45</v>
      </c>
      <c r="D66" s="112" t="s">
        <v>43</v>
      </c>
      <c r="E66" s="112" t="s">
        <v>149</v>
      </c>
      <c r="F66" s="112" t="s">
        <v>44</v>
      </c>
      <c r="G66" s="112" t="s">
        <v>39</v>
      </c>
      <c r="H66" s="112" t="s">
        <v>67</v>
      </c>
      <c r="I66" s="112" t="s">
        <v>40</v>
      </c>
      <c r="J66" s="137">
        <f>J69</f>
        <v>70</v>
      </c>
      <c r="K66" s="137">
        <f>K69</f>
        <v>70</v>
      </c>
      <c r="L66" s="133">
        <f t="shared" si="0"/>
        <v>0</v>
      </c>
      <c r="M66" s="133">
        <f>M69</f>
        <v>70</v>
      </c>
      <c r="N66" s="133">
        <f>N69</f>
        <v>70</v>
      </c>
    </row>
    <row r="67" spans="1:14" ht="36.75" x14ac:dyDescent="0.25">
      <c r="A67" s="113" t="s">
        <v>88</v>
      </c>
      <c r="B67" s="107">
        <v>650</v>
      </c>
      <c r="C67" s="112" t="s">
        <v>45</v>
      </c>
      <c r="D67" s="112" t="s">
        <v>43</v>
      </c>
      <c r="E67" s="112" t="s">
        <v>149</v>
      </c>
      <c r="F67" s="112" t="s">
        <v>44</v>
      </c>
      <c r="G67" s="112" t="s">
        <v>38</v>
      </c>
      <c r="H67" s="112" t="s">
        <v>67</v>
      </c>
      <c r="I67" s="112" t="s">
        <v>40</v>
      </c>
      <c r="J67" s="137">
        <f>J69</f>
        <v>70</v>
      </c>
      <c r="K67" s="137">
        <f>K69</f>
        <v>70</v>
      </c>
      <c r="L67" s="133">
        <f t="shared" si="0"/>
        <v>0</v>
      </c>
      <c r="M67" s="133">
        <f>M69</f>
        <v>70</v>
      </c>
      <c r="N67" s="133">
        <f>N69</f>
        <v>70</v>
      </c>
    </row>
    <row r="68" spans="1:14" ht="115.5" x14ac:dyDescent="0.25">
      <c r="A68" s="36" t="s">
        <v>195</v>
      </c>
      <c r="B68" s="118">
        <v>650</v>
      </c>
      <c r="C68" s="124" t="s">
        <v>45</v>
      </c>
      <c r="D68" s="124" t="s">
        <v>43</v>
      </c>
      <c r="E68" s="124" t="s">
        <v>149</v>
      </c>
      <c r="F68" s="124" t="s">
        <v>44</v>
      </c>
      <c r="G68" s="124" t="s">
        <v>38</v>
      </c>
      <c r="H68" s="124" t="s">
        <v>89</v>
      </c>
      <c r="I68" s="124" t="s">
        <v>40</v>
      </c>
      <c r="J68" s="137">
        <f>J69</f>
        <v>70</v>
      </c>
      <c r="K68" s="137">
        <f>K69</f>
        <v>70</v>
      </c>
      <c r="L68" s="133">
        <f t="shared" si="0"/>
        <v>0</v>
      </c>
      <c r="M68" s="133">
        <f>M69</f>
        <v>70</v>
      </c>
      <c r="N68" s="133">
        <f>N69</f>
        <v>70</v>
      </c>
    </row>
    <row r="69" spans="1:14" ht="26.25" x14ac:dyDescent="0.25">
      <c r="A69" s="6" t="s">
        <v>64</v>
      </c>
      <c r="B69" s="118">
        <v>650</v>
      </c>
      <c r="C69" s="124" t="s">
        <v>45</v>
      </c>
      <c r="D69" s="124" t="s">
        <v>43</v>
      </c>
      <c r="E69" s="124" t="s">
        <v>149</v>
      </c>
      <c r="F69" s="124" t="s">
        <v>44</v>
      </c>
      <c r="G69" s="124" t="s">
        <v>38</v>
      </c>
      <c r="H69" s="124" t="s">
        <v>89</v>
      </c>
      <c r="I69" s="124" t="s">
        <v>52</v>
      </c>
      <c r="J69" s="137">
        <v>70</v>
      </c>
      <c r="K69" s="137">
        <v>70</v>
      </c>
      <c r="L69" s="133">
        <f t="shared" si="0"/>
        <v>0</v>
      </c>
      <c r="M69" s="133">
        <v>70</v>
      </c>
      <c r="N69" s="133">
        <v>70</v>
      </c>
    </row>
    <row r="70" spans="1:14" ht="39" x14ac:dyDescent="0.25">
      <c r="A70" s="7" t="s">
        <v>203</v>
      </c>
      <c r="B70" s="127">
        <v>650</v>
      </c>
      <c r="C70" s="127" t="s">
        <v>45</v>
      </c>
      <c r="D70" s="127" t="s">
        <v>78</v>
      </c>
      <c r="E70" s="127" t="s">
        <v>39</v>
      </c>
      <c r="F70" s="127" t="s">
        <v>42</v>
      </c>
      <c r="G70" s="127" t="s">
        <v>39</v>
      </c>
      <c r="H70" s="127" t="s">
        <v>67</v>
      </c>
      <c r="I70" s="127" t="s">
        <v>40</v>
      </c>
      <c r="J70" s="135">
        <f>J73</f>
        <v>455</v>
      </c>
      <c r="K70" s="135"/>
      <c r="L70" s="131">
        <f t="shared" si="0"/>
        <v>358</v>
      </c>
      <c r="M70" s="131">
        <f>M71+M75</f>
        <v>813</v>
      </c>
      <c r="N70" s="133"/>
    </row>
    <row r="71" spans="1:14" ht="36.75" x14ac:dyDescent="0.25">
      <c r="A71" s="109" t="s">
        <v>152</v>
      </c>
      <c r="B71" s="112">
        <v>650</v>
      </c>
      <c r="C71" s="112" t="s">
        <v>45</v>
      </c>
      <c r="D71" s="112" t="s">
        <v>78</v>
      </c>
      <c r="E71" s="112" t="s">
        <v>151</v>
      </c>
      <c r="F71" s="112" t="s">
        <v>42</v>
      </c>
      <c r="G71" s="112" t="s">
        <v>39</v>
      </c>
      <c r="H71" s="112" t="s">
        <v>67</v>
      </c>
      <c r="I71" s="112" t="s">
        <v>40</v>
      </c>
      <c r="J71" s="137">
        <f>J74</f>
        <v>455</v>
      </c>
      <c r="K71" s="135"/>
      <c r="L71" s="133">
        <f t="shared" si="0"/>
        <v>0</v>
      </c>
      <c r="M71" s="133">
        <f>M74</f>
        <v>455</v>
      </c>
      <c r="N71" s="133"/>
    </row>
    <row r="72" spans="1:14" ht="36.75" x14ac:dyDescent="0.25">
      <c r="A72" s="109" t="s">
        <v>117</v>
      </c>
      <c r="B72" s="146">
        <v>650</v>
      </c>
      <c r="C72" s="112" t="s">
        <v>45</v>
      </c>
      <c r="D72" s="112" t="s">
        <v>78</v>
      </c>
      <c r="E72" s="112" t="s">
        <v>151</v>
      </c>
      <c r="F72" s="112" t="s">
        <v>42</v>
      </c>
      <c r="G72" s="112" t="s">
        <v>41</v>
      </c>
      <c r="H72" s="112" t="s">
        <v>67</v>
      </c>
      <c r="I72" s="112" t="s">
        <v>40</v>
      </c>
      <c r="J72" s="137">
        <f>J74</f>
        <v>455</v>
      </c>
      <c r="K72" s="135"/>
      <c r="L72" s="133">
        <f t="shared" si="0"/>
        <v>0</v>
      </c>
      <c r="M72" s="133">
        <f>M74</f>
        <v>455</v>
      </c>
      <c r="N72" s="133"/>
    </row>
    <row r="73" spans="1:14" ht="39" x14ac:dyDescent="0.25">
      <c r="A73" s="6" t="s">
        <v>119</v>
      </c>
      <c r="B73" s="147">
        <v>650</v>
      </c>
      <c r="C73" s="124" t="s">
        <v>45</v>
      </c>
      <c r="D73" s="124" t="s">
        <v>78</v>
      </c>
      <c r="E73" s="124" t="s">
        <v>151</v>
      </c>
      <c r="F73" s="124" t="s">
        <v>42</v>
      </c>
      <c r="G73" s="124" t="s">
        <v>41</v>
      </c>
      <c r="H73" s="124" t="s">
        <v>118</v>
      </c>
      <c r="I73" s="124" t="s">
        <v>40</v>
      </c>
      <c r="J73" s="137">
        <f>J74</f>
        <v>455</v>
      </c>
      <c r="K73" s="190"/>
      <c r="L73" s="133">
        <f t="shared" si="0"/>
        <v>0</v>
      </c>
      <c r="M73" s="133">
        <f>M74</f>
        <v>455</v>
      </c>
      <c r="N73" s="133"/>
    </row>
    <row r="74" spans="1:14" ht="26.25" x14ac:dyDescent="0.25">
      <c r="A74" s="36" t="s">
        <v>64</v>
      </c>
      <c r="B74" s="147">
        <v>650</v>
      </c>
      <c r="C74" s="124" t="s">
        <v>45</v>
      </c>
      <c r="D74" s="124" t="s">
        <v>78</v>
      </c>
      <c r="E74" s="124" t="s">
        <v>151</v>
      </c>
      <c r="F74" s="124" t="s">
        <v>42</v>
      </c>
      <c r="G74" s="124" t="s">
        <v>41</v>
      </c>
      <c r="H74" s="124" t="s">
        <v>118</v>
      </c>
      <c r="I74" s="124" t="s">
        <v>52</v>
      </c>
      <c r="J74" s="137">
        <v>455</v>
      </c>
      <c r="K74" s="190"/>
      <c r="L74" s="133">
        <f t="shared" si="0"/>
        <v>0</v>
      </c>
      <c r="M74" s="133">
        <v>455</v>
      </c>
      <c r="N74" s="133"/>
    </row>
    <row r="75" spans="1:14" ht="51.75" x14ac:dyDescent="0.25">
      <c r="A75" s="36" t="s">
        <v>146</v>
      </c>
      <c r="B75" s="147">
        <v>650</v>
      </c>
      <c r="C75" s="2" t="s">
        <v>45</v>
      </c>
      <c r="D75" s="2" t="s">
        <v>78</v>
      </c>
      <c r="E75" s="2" t="s">
        <v>145</v>
      </c>
      <c r="F75" s="2" t="s">
        <v>42</v>
      </c>
      <c r="G75" s="2" t="s">
        <v>39</v>
      </c>
      <c r="H75" s="2" t="s">
        <v>67</v>
      </c>
      <c r="I75" s="2" t="s">
        <v>40</v>
      </c>
      <c r="J75" s="137">
        <f>J76</f>
        <v>0</v>
      </c>
      <c r="K75" s="190"/>
      <c r="L75" s="133">
        <f t="shared" si="0"/>
        <v>358</v>
      </c>
      <c r="M75" s="133">
        <f>M76</f>
        <v>358</v>
      </c>
      <c r="N75" s="133"/>
    </row>
    <row r="76" spans="1:14" ht="26.25" x14ac:dyDescent="0.25">
      <c r="A76" s="6" t="s">
        <v>296</v>
      </c>
      <c r="B76" s="147">
        <v>650</v>
      </c>
      <c r="C76" s="2" t="s">
        <v>45</v>
      </c>
      <c r="D76" s="2" t="s">
        <v>78</v>
      </c>
      <c r="E76" s="2" t="s">
        <v>145</v>
      </c>
      <c r="F76" s="2" t="s">
        <v>42</v>
      </c>
      <c r="G76" s="2" t="s">
        <v>45</v>
      </c>
      <c r="H76" s="2" t="s">
        <v>67</v>
      </c>
      <c r="I76" s="2" t="s">
        <v>40</v>
      </c>
      <c r="J76" s="137">
        <f>J77</f>
        <v>0</v>
      </c>
      <c r="K76" s="190"/>
      <c r="L76" s="133">
        <f t="shared" si="0"/>
        <v>358</v>
      </c>
      <c r="M76" s="133">
        <f>M77</f>
        <v>358</v>
      </c>
      <c r="N76" s="133"/>
    </row>
    <row r="77" spans="1:14" x14ac:dyDescent="0.25">
      <c r="A77" s="6" t="s">
        <v>133</v>
      </c>
      <c r="B77" s="147">
        <v>650</v>
      </c>
      <c r="C77" s="124" t="s">
        <v>45</v>
      </c>
      <c r="D77" s="124" t="s">
        <v>78</v>
      </c>
      <c r="E77" s="124" t="s">
        <v>145</v>
      </c>
      <c r="F77" s="124" t="s">
        <v>42</v>
      </c>
      <c r="G77" s="124" t="s">
        <v>45</v>
      </c>
      <c r="H77" s="124" t="s">
        <v>76</v>
      </c>
      <c r="I77" s="124" t="s">
        <v>40</v>
      </c>
      <c r="J77" s="137">
        <f>J78</f>
        <v>0</v>
      </c>
      <c r="K77" s="190"/>
      <c r="L77" s="133">
        <f t="shared" si="0"/>
        <v>358</v>
      </c>
      <c r="M77" s="133">
        <f>M78</f>
        <v>358</v>
      </c>
      <c r="N77" s="133"/>
    </row>
    <row r="78" spans="1:14" x14ac:dyDescent="0.25">
      <c r="A78" s="6" t="s">
        <v>297</v>
      </c>
      <c r="B78" s="147">
        <v>650</v>
      </c>
      <c r="C78" s="124" t="s">
        <v>45</v>
      </c>
      <c r="D78" s="124" t="s">
        <v>78</v>
      </c>
      <c r="E78" s="124" t="s">
        <v>145</v>
      </c>
      <c r="F78" s="124" t="s">
        <v>42</v>
      </c>
      <c r="G78" s="124" t="s">
        <v>45</v>
      </c>
      <c r="H78" s="124" t="s">
        <v>76</v>
      </c>
      <c r="I78" s="124" t="s">
        <v>298</v>
      </c>
      <c r="J78" s="137">
        <v>0</v>
      </c>
      <c r="K78" s="190"/>
      <c r="L78" s="133">
        <f t="shared" si="0"/>
        <v>358</v>
      </c>
      <c r="M78" s="133">
        <v>358</v>
      </c>
      <c r="N78" s="133"/>
    </row>
    <row r="79" spans="1:14" ht="26.25" x14ac:dyDescent="0.25">
      <c r="A79" s="7" t="s">
        <v>153</v>
      </c>
      <c r="B79" s="148">
        <v>650</v>
      </c>
      <c r="C79" s="127" t="s">
        <v>45</v>
      </c>
      <c r="D79" s="127" t="s">
        <v>59</v>
      </c>
      <c r="E79" s="127" t="s">
        <v>39</v>
      </c>
      <c r="F79" s="127" t="s">
        <v>42</v>
      </c>
      <c r="G79" s="127" t="s">
        <v>39</v>
      </c>
      <c r="H79" s="127" t="s">
        <v>67</v>
      </c>
      <c r="I79" s="127" t="s">
        <v>40</v>
      </c>
      <c r="J79" s="135">
        <f>J83+J85</f>
        <v>31.3</v>
      </c>
      <c r="K79" s="190"/>
      <c r="L79" s="131">
        <f t="shared" si="0"/>
        <v>0</v>
      </c>
      <c r="M79" s="131">
        <f>M83+M85</f>
        <v>31.3</v>
      </c>
      <c r="N79" s="133"/>
    </row>
    <row r="80" spans="1:14" ht="36.75" x14ac:dyDescent="0.25">
      <c r="A80" s="109" t="s">
        <v>148</v>
      </c>
      <c r="B80" s="146">
        <v>650</v>
      </c>
      <c r="C80" s="112" t="s">
        <v>45</v>
      </c>
      <c r="D80" s="112" t="s">
        <v>59</v>
      </c>
      <c r="E80" s="112" t="s">
        <v>149</v>
      </c>
      <c r="F80" s="112" t="s">
        <v>42</v>
      </c>
      <c r="G80" s="112" t="s">
        <v>39</v>
      </c>
      <c r="H80" s="112" t="s">
        <v>67</v>
      </c>
      <c r="I80" s="112" t="s">
        <v>40</v>
      </c>
      <c r="J80" s="137">
        <f>J84+J86</f>
        <v>31.3</v>
      </c>
      <c r="K80" s="190"/>
      <c r="L80" s="133">
        <f t="shared" si="0"/>
        <v>0</v>
      </c>
      <c r="M80" s="133">
        <f>M84+M86</f>
        <v>31.3</v>
      </c>
      <c r="N80" s="133"/>
    </row>
    <row r="81" spans="1:14" x14ac:dyDescent="0.25">
      <c r="A81" s="109" t="s">
        <v>79</v>
      </c>
      <c r="B81" s="146">
        <v>650</v>
      </c>
      <c r="C81" s="112" t="s">
        <v>45</v>
      </c>
      <c r="D81" s="112" t="s">
        <v>59</v>
      </c>
      <c r="E81" s="112" t="s">
        <v>149</v>
      </c>
      <c r="F81" s="112" t="s">
        <v>44</v>
      </c>
      <c r="G81" s="112" t="s">
        <v>39</v>
      </c>
      <c r="H81" s="112" t="s">
        <v>67</v>
      </c>
      <c r="I81" s="112" t="s">
        <v>40</v>
      </c>
      <c r="J81" s="137">
        <f>J84+J86</f>
        <v>31.3</v>
      </c>
      <c r="K81" s="190"/>
      <c r="L81" s="133">
        <f t="shared" si="0"/>
        <v>0</v>
      </c>
      <c r="M81" s="133">
        <f>M84+M86</f>
        <v>31.3</v>
      </c>
      <c r="N81" s="133"/>
    </row>
    <row r="82" spans="1:14" ht="24.75" x14ac:dyDescent="0.25">
      <c r="A82" s="109" t="s">
        <v>80</v>
      </c>
      <c r="B82" s="146">
        <v>650</v>
      </c>
      <c r="C82" s="112" t="s">
        <v>45</v>
      </c>
      <c r="D82" s="112" t="s">
        <v>59</v>
      </c>
      <c r="E82" s="112" t="s">
        <v>149</v>
      </c>
      <c r="F82" s="112" t="s">
        <v>44</v>
      </c>
      <c r="G82" s="112" t="s">
        <v>41</v>
      </c>
      <c r="H82" s="112" t="s">
        <v>67</v>
      </c>
      <c r="I82" s="112" t="s">
        <v>40</v>
      </c>
      <c r="J82" s="137">
        <f>J84+J86</f>
        <v>31.3</v>
      </c>
      <c r="K82" s="190"/>
      <c r="L82" s="133">
        <f t="shared" si="0"/>
        <v>0</v>
      </c>
      <c r="M82" s="133">
        <f>M84+M86</f>
        <v>31.3</v>
      </c>
      <c r="N82" s="133"/>
    </row>
    <row r="83" spans="1:14" x14ac:dyDescent="0.25">
      <c r="A83" s="9" t="s">
        <v>198</v>
      </c>
      <c r="B83" s="147">
        <v>650</v>
      </c>
      <c r="C83" s="124" t="s">
        <v>45</v>
      </c>
      <c r="D83" s="124" t="s">
        <v>59</v>
      </c>
      <c r="E83" s="124" t="s">
        <v>149</v>
      </c>
      <c r="F83" s="124" t="s">
        <v>44</v>
      </c>
      <c r="G83" s="124" t="s">
        <v>41</v>
      </c>
      <c r="H83" s="124" t="s">
        <v>81</v>
      </c>
      <c r="I83" s="124" t="s">
        <v>40</v>
      </c>
      <c r="J83" s="137">
        <f>J84</f>
        <v>25</v>
      </c>
      <c r="K83" s="190"/>
      <c r="L83" s="133">
        <f t="shared" si="0"/>
        <v>0</v>
      </c>
      <c r="M83" s="133">
        <f>M84</f>
        <v>25</v>
      </c>
      <c r="N83" s="133"/>
    </row>
    <row r="84" spans="1:14" x14ac:dyDescent="0.25">
      <c r="A84" s="28" t="s">
        <v>17</v>
      </c>
      <c r="B84" s="147">
        <v>650</v>
      </c>
      <c r="C84" s="124" t="s">
        <v>45</v>
      </c>
      <c r="D84" s="124" t="s">
        <v>59</v>
      </c>
      <c r="E84" s="124" t="s">
        <v>149</v>
      </c>
      <c r="F84" s="124" t="s">
        <v>44</v>
      </c>
      <c r="G84" s="124" t="s">
        <v>41</v>
      </c>
      <c r="H84" s="124" t="s">
        <v>81</v>
      </c>
      <c r="I84" s="124" t="s">
        <v>66</v>
      </c>
      <c r="J84" s="137">
        <v>25</v>
      </c>
      <c r="K84" s="190"/>
      <c r="L84" s="133">
        <f t="shared" si="0"/>
        <v>0</v>
      </c>
      <c r="M84" s="133">
        <v>25</v>
      </c>
      <c r="N84" s="133"/>
    </row>
    <row r="85" spans="1:14" ht="26.25" x14ac:dyDescent="0.25">
      <c r="A85" s="38" t="s">
        <v>199</v>
      </c>
      <c r="B85" s="147">
        <v>650</v>
      </c>
      <c r="C85" s="124" t="s">
        <v>45</v>
      </c>
      <c r="D85" s="124" t="s">
        <v>59</v>
      </c>
      <c r="E85" s="124" t="s">
        <v>149</v>
      </c>
      <c r="F85" s="124" t="s">
        <v>44</v>
      </c>
      <c r="G85" s="124" t="s">
        <v>41</v>
      </c>
      <c r="H85" s="124" t="s">
        <v>114</v>
      </c>
      <c r="I85" s="124" t="s">
        <v>40</v>
      </c>
      <c r="J85" s="137">
        <f>J86</f>
        <v>6.3</v>
      </c>
      <c r="K85" s="190"/>
      <c r="L85" s="133">
        <f t="shared" si="0"/>
        <v>0</v>
      </c>
      <c r="M85" s="133">
        <f>M86</f>
        <v>6.3</v>
      </c>
      <c r="N85" s="133"/>
    </row>
    <row r="86" spans="1:14" x14ac:dyDescent="0.25">
      <c r="A86" s="28" t="s">
        <v>17</v>
      </c>
      <c r="B86" s="147">
        <v>650</v>
      </c>
      <c r="C86" s="124" t="s">
        <v>45</v>
      </c>
      <c r="D86" s="124" t="s">
        <v>59</v>
      </c>
      <c r="E86" s="124" t="s">
        <v>149</v>
      </c>
      <c r="F86" s="124" t="s">
        <v>44</v>
      </c>
      <c r="G86" s="124" t="s">
        <v>41</v>
      </c>
      <c r="H86" s="124" t="s">
        <v>114</v>
      </c>
      <c r="I86" s="124" t="s">
        <v>66</v>
      </c>
      <c r="J86" s="137">
        <v>6.3</v>
      </c>
      <c r="K86" s="190"/>
      <c r="L86" s="133">
        <f t="shared" si="0"/>
        <v>0</v>
      </c>
      <c r="M86" s="133">
        <v>6.3</v>
      </c>
      <c r="N86" s="133"/>
    </row>
    <row r="87" spans="1:14" x14ac:dyDescent="0.25">
      <c r="A87" s="49" t="s">
        <v>22</v>
      </c>
      <c r="B87" s="149">
        <v>650</v>
      </c>
      <c r="C87" s="129" t="s">
        <v>43</v>
      </c>
      <c r="D87" s="129" t="s">
        <v>39</v>
      </c>
      <c r="E87" s="129" t="s">
        <v>39</v>
      </c>
      <c r="F87" s="129" t="s">
        <v>42</v>
      </c>
      <c r="G87" s="129" t="s">
        <v>39</v>
      </c>
      <c r="H87" s="129" t="s">
        <v>67</v>
      </c>
      <c r="I87" s="129" t="s">
        <v>40</v>
      </c>
      <c r="J87" s="130">
        <f>J88+J100+J112+J117</f>
        <v>16730.699999999997</v>
      </c>
      <c r="K87" s="190"/>
      <c r="L87" s="131">
        <f t="shared" si="0"/>
        <v>4834.0000000000036</v>
      </c>
      <c r="M87" s="131">
        <f>M88+M100+M112+M117</f>
        <v>21564.7</v>
      </c>
      <c r="N87" s="133"/>
    </row>
    <row r="88" spans="1:14" x14ac:dyDescent="0.25">
      <c r="A88" s="50" t="s">
        <v>23</v>
      </c>
      <c r="B88" s="148">
        <v>650</v>
      </c>
      <c r="C88" s="127" t="s">
        <v>43</v>
      </c>
      <c r="D88" s="127" t="s">
        <v>38</v>
      </c>
      <c r="E88" s="127" t="s">
        <v>39</v>
      </c>
      <c r="F88" s="127" t="s">
        <v>42</v>
      </c>
      <c r="G88" s="127" t="s">
        <v>39</v>
      </c>
      <c r="H88" s="127" t="s">
        <v>67</v>
      </c>
      <c r="I88" s="127" t="s">
        <v>40</v>
      </c>
      <c r="J88" s="135">
        <f>J96+J91+J93</f>
        <v>3122.9</v>
      </c>
      <c r="K88" s="190"/>
      <c r="L88" s="131">
        <f t="shared" si="0"/>
        <v>105</v>
      </c>
      <c r="M88" s="131">
        <f>M89</f>
        <v>3227.9</v>
      </c>
      <c r="N88" s="133"/>
    </row>
    <row r="89" spans="1:14" ht="24.75" x14ac:dyDescent="0.25">
      <c r="A89" s="114" t="s">
        <v>155</v>
      </c>
      <c r="B89" s="146">
        <v>650</v>
      </c>
      <c r="C89" s="112" t="s">
        <v>43</v>
      </c>
      <c r="D89" s="112" t="s">
        <v>38</v>
      </c>
      <c r="E89" s="112" t="s">
        <v>154</v>
      </c>
      <c r="F89" s="112" t="s">
        <v>42</v>
      </c>
      <c r="G89" s="112" t="s">
        <v>39</v>
      </c>
      <c r="H89" s="112" t="s">
        <v>67</v>
      </c>
      <c r="I89" s="112" t="s">
        <v>40</v>
      </c>
      <c r="J89" s="137">
        <f>J92+J94+J97</f>
        <v>3122.9</v>
      </c>
      <c r="K89" s="190"/>
      <c r="L89" s="133">
        <f t="shared" si="0"/>
        <v>105</v>
      </c>
      <c r="M89" s="133">
        <f>M92+M94+M97+M99</f>
        <v>3227.9</v>
      </c>
      <c r="N89" s="133"/>
    </row>
    <row r="90" spans="1:14" ht="36.75" x14ac:dyDescent="0.25">
      <c r="A90" s="114" t="s">
        <v>90</v>
      </c>
      <c r="B90" s="146">
        <v>650</v>
      </c>
      <c r="C90" s="112" t="s">
        <v>43</v>
      </c>
      <c r="D90" s="112" t="s">
        <v>38</v>
      </c>
      <c r="E90" s="112" t="s">
        <v>154</v>
      </c>
      <c r="F90" s="112" t="s">
        <v>42</v>
      </c>
      <c r="G90" s="112" t="s">
        <v>38</v>
      </c>
      <c r="H90" s="112" t="s">
        <v>67</v>
      </c>
      <c r="I90" s="112" t="s">
        <v>40</v>
      </c>
      <c r="J90" s="137">
        <f>J92+J94</f>
        <v>2655</v>
      </c>
      <c r="K90" s="190"/>
      <c r="L90" s="133">
        <f t="shared" si="0"/>
        <v>-27</v>
      </c>
      <c r="M90" s="133">
        <f>M92+M94</f>
        <v>2628</v>
      </c>
      <c r="N90" s="133"/>
    </row>
    <row r="91" spans="1:14" ht="26.25" x14ac:dyDescent="0.25">
      <c r="A91" s="9" t="s">
        <v>200</v>
      </c>
      <c r="B91" s="147">
        <v>650</v>
      </c>
      <c r="C91" s="124" t="s">
        <v>43</v>
      </c>
      <c r="D91" s="124" t="s">
        <v>38</v>
      </c>
      <c r="E91" s="124" t="s">
        <v>154</v>
      </c>
      <c r="F91" s="124" t="s">
        <v>42</v>
      </c>
      <c r="G91" s="124" t="s">
        <v>38</v>
      </c>
      <c r="H91" s="138" t="s">
        <v>107</v>
      </c>
      <c r="I91" s="124" t="s">
        <v>40</v>
      </c>
      <c r="J91" s="137">
        <f>J92</f>
        <v>1425</v>
      </c>
      <c r="K91" s="190"/>
      <c r="L91" s="133">
        <f t="shared" si="0"/>
        <v>0</v>
      </c>
      <c r="M91" s="133">
        <f>M92</f>
        <v>1425</v>
      </c>
      <c r="N91" s="133"/>
    </row>
    <row r="92" spans="1:14" x14ac:dyDescent="0.25">
      <c r="A92" s="36" t="s">
        <v>17</v>
      </c>
      <c r="B92" s="147">
        <v>650</v>
      </c>
      <c r="C92" s="124" t="s">
        <v>43</v>
      </c>
      <c r="D92" s="124" t="s">
        <v>38</v>
      </c>
      <c r="E92" s="124" t="s">
        <v>154</v>
      </c>
      <c r="F92" s="124" t="s">
        <v>42</v>
      </c>
      <c r="G92" s="124" t="s">
        <v>38</v>
      </c>
      <c r="H92" s="138" t="s">
        <v>107</v>
      </c>
      <c r="I92" s="124" t="s">
        <v>66</v>
      </c>
      <c r="J92" s="137">
        <v>1425</v>
      </c>
      <c r="K92" s="190"/>
      <c r="L92" s="133">
        <f t="shared" si="0"/>
        <v>0</v>
      </c>
      <c r="M92" s="133">
        <v>1425</v>
      </c>
      <c r="N92" s="133"/>
    </row>
    <row r="93" spans="1:14" ht="26.25" x14ac:dyDescent="0.25">
      <c r="A93" s="36" t="s">
        <v>156</v>
      </c>
      <c r="B93" s="147">
        <v>650</v>
      </c>
      <c r="C93" s="124" t="s">
        <v>43</v>
      </c>
      <c r="D93" s="124" t="s">
        <v>38</v>
      </c>
      <c r="E93" s="124" t="s">
        <v>154</v>
      </c>
      <c r="F93" s="124" t="s">
        <v>42</v>
      </c>
      <c r="G93" s="124" t="s">
        <v>38</v>
      </c>
      <c r="H93" s="124" t="s">
        <v>120</v>
      </c>
      <c r="I93" s="124" t="s">
        <v>40</v>
      </c>
      <c r="J93" s="137">
        <f>J94</f>
        <v>1230</v>
      </c>
      <c r="K93" s="190"/>
      <c r="L93" s="133">
        <f t="shared" si="0"/>
        <v>-27</v>
      </c>
      <c r="M93" s="133">
        <f>M94</f>
        <v>1203</v>
      </c>
      <c r="N93" s="133"/>
    </row>
    <row r="94" spans="1:14" x14ac:dyDescent="0.25">
      <c r="A94" s="36" t="s">
        <v>17</v>
      </c>
      <c r="B94" s="147">
        <v>650</v>
      </c>
      <c r="C94" s="124" t="s">
        <v>43</v>
      </c>
      <c r="D94" s="124" t="s">
        <v>38</v>
      </c>
      <c r="E94" s="124" t="s">
        <v>154</v>
      </c>
      <c r="F94" s="124" t="s">
        <v>42</v>
      </c>
      <c r="G94" s="124" t="s">
        <v>38</v>
      </c>
      <c r="H94" s="124" t="s">
        <v>120</v>
      </c>
      <c r="I94" s="124" t="s">
        <v>66</v>
      </c>
      <c r="J94" s="137">
        <v>1230</v>
      </c>
      <c r="K94" s="190"/>
      <c r="L94" s="133">
        <f t="shared" si="0"/>
        <v>-27</v>
      </c>
      <c r="M94" s="133">
        <f>1230-27</f>
        <v>1203</v>
      </c>
      <c r="N94" s="133"/>
    </row>
    <row r="95" spans="1:14" x14ac:dyDescent="0.25">
      <c r="A95" s="113" t="s">
        <v>157</v>
      </c>
      <c r="B95" s="146">
        <v>650</v>
      </c>
      <c r="C95" s="150" t="s">
        <v>43</v>
      </c>
      <c r="D95" s="150" t="s">
        <v>38</v>
      </c>
      <c r="E95" s="150" t="s">
        <v>154</v>
      </c>
      <c r="F95" s="150" t="s">
        <v>42</v>
      </c>
      <c r="G95" s="150" t="s">
        <v>41</v>
      </c>
      <c r="H95" s="112" t="s">
        <v>67</v>
      </c>
      <c r="I95" s="112" t="s">
        <v>40</v>
      </c>
      <c r="J95" s="137">
        <f>J97</f>
        <v>467.9</v>
      </c>
      <c r="K95" s="190"/>
      <c r="L95" s="133"/>
      <c r="M95" s="133">
        <f>M97</f>
        <v>494.9</v>
      </c>
      <c r="N95" s="133"/>
    </row>
    <row r="96" spans="1:14" ht="39" x14ac:dyDescent="0.25">
      <c r="A96" s="6" t="s">
        <v>124</v>
      </c>
      <c r="B96" s="147">
        <v>650</v>
      </c>
      <c r="C96" s="138" t="s">
        <v>43</v>
      </c>
      <c r="D96" s="138" t="s">
        <v>38</v>
      </c>
      <c r="E96" s="138" t="s">
        <v>154</v>
      </c>
      <c r="F96" s="138" t="s">
        <v>42</v>
      </c>
      <c r="G96" s="138" t="s">
        <v>41</v>
      </c>
      <c r="H96" s="138" t="s">
        <v>77</v>
      </c>
      <c r="I96" s="138" t="s">
        <v>40</v>
      </c>
      <c r="J96" s="137">
        <f>J97</f>
        <v>467.9</v>
      </c>
      <c r="K96" s="190"/>
      <c r="L96" s="133">
        <f t="shared" si="0"/>
        <v>27</v>
      </c>
      <c r="M96" s="133">
        <f>M97</f>
        <v>494.9</v>
      </c>
      <c r="N96" s="133"/>
    </row>
    <row r="97" spans="1:14" x14ac:dyDescent="0.25">
      <c r="A97" s="36" t="s">
        <v>17</v>
      </c>
      <c r="B97" s="147">
        <v>650</v>
      </c>
      <c r="C97" s="138" t="s">
        <v>43</v>
      </c>
      <c r="D97" s="138" t="s">
        <v>38</v>
      </c>
      <c r="E97" s="138" t="s">
        <v>154</v>
      </c>
      <c r="F97" s="138" t="s">
        <v>42</v>
      </c>
      <c r="G97" s="138" t="s">
        <v>41</v>
      </c>
      <c r="H97" s="138" t="s">
        <v>77</v>
      </c>
      <c r="I97" s="138" t="s">
        <v>66</v>
      </c>
      <c r="J97" s="137">
        <v>467.9</v>
      </c>
      <c r="K97" s="190"/>
      <c r="L97" s="133">
        <f t="shared" si="0"/>
        <v>27</v>
      </c>
      <c r="M97" s="133">
        <f>467.9+27</f>
        <v>494.9</v>
      </c>
      <c r="N97" s="133"/>
    </row>
    <row r="98" spans="1:14" ht="24.75" x14ac:dyDescent="0.25">
      <c r="A98" s="110" t="s">
        <v>291</v>
      </c>
      <c r="B98" s="147">
        <v>650</v>
      </c>
      <c r="C98" s="138" t="s">
        <v>43</v>
      </c>
      <c r="D98" s="138" t="s">
        <v>38</v>
      </c>
      <c r="E98" s="138" t="s">
        <v>154</v>
      </c>
      <c r="F98" s="138" t="s">
        <v>42</v>
      </c>
      <c r="G98" s="138" t="s">
        <v>41</v>
      </c>
      <c r="H98" s="138" t="s">
        <v>107</v>
      </c>
      <c r="I98" s="138" t="s">
        <v>40</v>
      </c>
      <c r="J98" s="137">
        <f>J99</f>
        <v>0</v>
      </c>
      <c r="K98" s="190"/>
      <c r="L98" s="133">
        <f t="shared" si="0"/>
        <v>105</v>
      </c>
      <c r="M98" s="133">
        <f>M99</f>
        <v>105</v>
      </c>
      <c r="N98" s="133"/>
    </row>
    <row r="99" spans="1:14" x14ac:dyDescent="0.25">
      <c r="A99" s="113" t="s">
        <v>17</v>
      </c>
      <c r="B99" s="147">
        <v>650</v>
      </c>
      <c r="C99" s="138" t="s">
        <v>43</v>
      </c>
      <c r="D99" s="138" t="s">
        <v>38</v>
      </c>
      <c r="E99" s="138" t="s">
        <v>154</v>
      </c>
      <c r="F99" s="138" t="s">
        <v>42</v>
      </c>
      <c r="G99" s="138" t="s">
        <v>41</v>
      </c>
      <c r="H99" s="138" t="s">
        <v>107</v>
      </c>
      <c r="I99" s="138" t="s">
        <v>66</v>
      </c>
      <c r="J99" s="137">
        <v>0</v>
      </c>
      <c r="K99" s="190"/>
      <c r="L99" s="133">
        <f t="shared" si="0"/>
        <v>105</v>
      </c>
      <c r="M99" s="133">
        <v>105</v>
      </c>
      <c r="N99" s="133"/>
    </row>
    <row r="100" spans="1:14" x14ac:dyDescent="0.25">
      <c r="A100" s="39" t="s">
        <v>132</v>
      </c>
      <c r="B100" s="148">
        <v>650</v>
      </c>
      <c r="C100" s="127" t="s">
        <v>43</v>
      </c>
      <c r="D100" s="127" t="s">
        <v>46</v>
      </c>
      <c r="E100" s="127" t="s">
        <v>39</v>
      </c>
      <c r="F100" s="127" t="s">
        <v>42</v>
      </c>
      <c r="G100" s="127" t="s">
        <v>39</v>
      </c>
      <c r="H100" s="127" t="s">
        <v>67</v>
      </c>
      <c r="I100" s="127" t="s">
        <v>40</v>
      </c>
      <c r="J100" s="135">
        <f>J110+J103</f>
        <v>12263.5</v>
      </c>
      <c r="K100" s="190"/>
      <c r="L100" s="133">
        <f t="shared" si="0"/>
        <v>4721</v>
      </c>
      <c r="M100" s="131">
        <f>M101</f>
        <v>16984.5</v>
      </c>
      <c r="N100" s="133"/>
    </row>
    <row r="101" spans="1:14" ht="24.75" x14ac:dyDescent="0.25">
      <c r="A101" s="113" t="s">
        <v>158</v>
      </c>
      <c r="B101" s="146">
        <v>650</v>
      </c>
      <c r="C101" s="151" t="s">
        <v>43</v>
      </c>
      <c r="D101" s="151" t="s">
        <v>46</v>
      </c>
      <c r="E101" s="151" t="s">
        <v>159</v>
      </c>
      <c r="F101" s="112" t="s">
        <v>42</v>
      </c>
      <c r="G101" s="112" t="s">
        <v>39</v>
      </c>
      <c r="H101" s="112" t="s">
        <v>67</v>
      </c>
      <c r="I101" s="112" t="s">
        <v>40</v>
      </c>
      <c r="J101" s="137">
        <f>J104+J111</f>
        <v>12263.5</v>
      </c>
      <c r="K101" s="190"/>
      <c r="L101" s="133">
        <f t="shared" si="0"/>
        <v>4721</v>
      </c>
      <c r="M101" s="133">
        <f>M102+M109</f>
        <v>16984.5</v>
      </c>
      <c r="N101" s="133"/>
    </row>
    <row r="102" spans="1:14" ht="36.75" x14ac:dyDescent="0.25">
      <c r="A102" s="113" t="s">
        <v>189</v>
      </c>
      <c r="B102" s="146">
        <v>650</v>
      </c>
      <c r="C102" s="151" t="s">
        <v>43</v>
      </c>
      <c r="D102" s="151" t="s">
        <v>46</v>
      </c>
      <c r="E102" s="151" t="s">
        <v>159</v>
      </c>
      <c r="F102" s="151" t="s">
        <v>42</v>
      </c>
      <c r="G102" s="151" t="s">
        <v>38</v>
      </c>
      <c r="H102" s="112" t="s">
        <v>67</v>
      </c>
      <c r="I102" s="112" t="s">
        <v>40</v>
      </c>
      <c r="J102" s="137">
        <f>J104</f>
        <v>110</v>
      </c>
      <c r="K102" s="190"/>
      <c r="L102" s="133">
        <f t="shared" si="0"/>
        <v>7425</v>
      </c>
      <c r="M102" s="133">
        <f>M104+M106+M108</f>
        <v>7535</v>
      </c>
      <c r="N102" s="133"/>
    </row>
    <row r="103" spans="1:14" ht="39" x14ac:dyDescent="0.25">
      <c r="A103" s="6" t="s">
        <v>191</v>
      </c>
      <c r="B103" s="147">
        <v>650</v>
      </c>
      <c r="C103" s="152" t="s">
        <v>43</v>
      </c>
      <c r="D103" s="152" t="s">
        <v>46</v>
      </c>
      <c r="E103" s="152" t="s">
        <v>159</v>
      </c>
      <c r="F103" s="152" t="s">
        <v>42</v>
      </c>
      <c r="G103" s="152" t="s">
        <v>38</v>
      </c>
      <c r="H103" s="152" t="s">
        <v>190</v>
      </c>
      <c r="I103" s="124" t="s">
        <v>40</v>
      </c>
      <c r="J103" s="137">
        <f>J104</f>
        <v>110</v>
      </c>
      <c r="K103" s="190"/>
      <c r="L103" s="133">
        <f t="shared" si="0"/>
        <v>964.40000000000009</v>
      </c>
      <c r="M103" s="133">
        <f>M104</f>
        <v>1074.4000000000001</v>
      </c>
      <c r="N103" s="133"/>
    </row>
    <row r="104" spans="1:14" ht="26.25" x14ac:dyDescent="0.25">
      <c r="A104" s="6" t="s">
        <v>64</v>
      </c>
      <c r="B104" s="147">
        <v>650</v>
      </c>
      <c r="C104" s="124" t="s">
        <v>43</v>
      </c>
      <c r="D104" s="124" t="s">
        <v>46</v>
      </c>
      <c r="E104" s="152" t="s">
        <v>159</v>
      </c>
      <c r="F104" s="118" t="s">
        <v>42</v>
      </c>
      <c r="G104" s="118" t="s">
        <v>38</v>
      </c>
      <c r="H104" s="152" t="s">
        <v>190</v>
      </c>
      <c r="I104" s="118" t="s">
        <v>52</v>
      </c>
      <c r="J104" s="144">
        <v>110</v>
      </c>
      <c r="K104" s="190"/>
      <c r="L104" s="133">
        <f t="shared" si="0"/>
        <v>964.40000000000009</v>
      </c>
      <c r="M104" s="133">
        <v>1074.4000000000001</v>
      </c>
      <c r="N104" s="133"/>
    </row>
    <row r="105" spans="1:14" ht="36.75" x14ac:dyDescent="0.25">
      <c r="A105" s="109" t="s">
        <v>294</v>
      </c>
      <c r="B105" s="147">
        <v>650</v>
      </c>
      <c r="C105" s="138" t="s">
        <v>43</v>
      </c>
      <c r="D105" s="138" t="s">
        <v>46</v>
      </c>
      <c r="E105" s="152" t="s">
        <v>159</v>
      </c>
      <c r="F105" s="152" t="s">
        <v>42</v>
      </c>
      <c r="G105" s="152" t="s">
        <v>38</v>
      </c>
      <c r="H105" s="152" t="s">
        <v>293</v>
      </c>
      <c r="I105" s="118" t="s">
        <v>40</v>
      </c>
      <c r="J105" s="144">
        <f>J106</f>
        <v>0</v>
      </c>
      <c r="K105" s="190"/>
      <c r="L105" s="133">
        <f t="shared" si="0"/>
        <v>119.4</v>
      </c>
      <c r="M105" s="133">
        <f>M106</f>
        <v>119.4</v>
      </c>
      <c r="N105" s="133"/>
    </row>
    <row r="106" spans="1:14" ht="24.75" x14ac:dyDescent="0.25">
      <c r="A106" s="113" t="s">
        <v>64</v>
      </c>
      <c r="B106" s="147">
        <v>650</v>
      </c>
      <c r="C106" s="138" t="s">
        <v>43</v>
      </c>
      <c r="D106" s="138" t="s">
        <v>46</v>
      </c>
      <c r="E106" s="152" t="s">
        <v>159</v>
      </c>
      <c r="F106" s="152" t="s">
        <v>42</v>
      </c>
      <c r="G106" s="152" t="s">
        <v>38</v>
      </c>
      <c r="H106" s="152" t="s">
        <v>293</v>
      </c>
      <c r="I106" s="118" t="s">
        <v>52</v>
      </c>
      <c r="J106" s="144">
        <v>0</v>
      </c>
      <c r="K106" s="190"/>
      <c r="L106" s="133">
        <f t="shared" si="0"/>
        <v>119.4</v>
      </c>
      <c r="M106" s="133">
        <v>119.4</v>
      </c>
      <c r="N106" s="133"/>
    </row>
    <row r="107" spans="1:14" x14ac:dyDescent="0.25">
      <c r="A107" s="113" t="s">
        <v>299</v>
      </c>
      <c r="B107" s="147">
        <v>650</v>
      </c>
      <c r="C107" s="138" t="s">
        <v>43</v>
      </c>
      <c r="D107" s="138" t="s">
        <v>46</v>
      </c>
      <c r="E107" s="152" t="s">
        <v>159</v>
      </c>
      <c r="F107" s="152" t="s">
        <v>42</v>
      </c>
      <c r="G107" s="152" t="s">
        <v>38</v>
      </c>
      <c r="H107" s="152" t="s">
        <v>77</v>
      </c>
      <c r="I107" s="118" t="s">
        <v>40</v>
      </c>
      <c r="J107" s="144">
        <f>J108</f>
        <v>0</v>
      </c>
      <c r="K107" s="190"/>
      <c r="L107" s="133">
        <f t="shared" si="0"/>
        <v>6341.2</v>
      </c>
      <c r="M107" s="133">
        <f>M108</f>
        <v>6341.2</v>
      </c>
      <c r="N107" s="133"/>
    </row>
    <row r="108" spans="1:14" ht="26.25" x14ac:dyDescent="0.25">
      <c r="A108" s="6" t="s">
        <v>64</v>
      </c>
      <c r="B108" s="147">
        <v>650</v>
      </c>
      <c r="C108" s="138" t="s">
        <v>43</v>
      </c>
      <c r="D108" s="138" t="s">
        <v>46</v>
      </c>
      <c r="E108" s="152" t="s">
        <v>159</v>
      </c>
      <c r="F108" s="152" t="s">
        <v>42</v>
      </c>
      <c r="G108" s="152" t="s">
        <v>38</v>
      </c>
      <c r="H108" s="152" t="s">
        <v>77</v>
      </c>
      <c r="I108" s="118" t="s">
        <v>52</v>
      </c>
      <c r="J108" s="144">
        <v>0</v>
      </c>
      <c r="K108" s="190"/>
      <c r="L108" s="133">
        <f t="shared" si="0"/>
        <v>6341.2</v>
      </c>
      <c r="M108" s="133">
        <v>6341.2</v>
      </c>
      <c r="N108" s="133"/>
    </row>
    <row r="109" spans="1:14" ht="24.75" x14ac:dyDescent="0.25">
      <c r="A109" s="113" t="s">
        <v>91</v>
      </c>
      <c r="B109" s="146">
        <v>650</v>
      </c>
      <c r="C109" s="151" t="s">
        <v>43</v>
      </c>
      <c r="D109" s="151" t="s">
        <v>46</v>
      </c>
      <c r="E109" s="151" t="s">
        <v>159</v>
      </c>
      <c r="F109" s="151" t="s">
        <v>42</v>
      </c>
      <c r="G109" s="151" t="s">
        <v>41</v>
      </c>
      <c r="H109" s="112" t="s">
        <v>67</v>
      </c>
      <c r="I109" s="112" t="s">
        <v>40</v>
      </c>
      <c r="J109" s="144">
        <f>J111</f>
        <v>12153.5</v>
      </c>
      <c r="K109" s="190"/>
      <c r="L109" s="133">
        <f t="shared" si="0"/>
        <v>-2704</v>
      </c>
      <c r="M109" s="133">
        <f>M111</f>
        <v>9449.5</v>
      </c>
      <c r="N109" s="133"/>
    </row>
    <row r="110" spans="1:14" ht="39" x14ac:dyDescent="0.25">
      <c r="A110" s="36" t="s">
        <v>124</v>
      </c>
      <c r="B110" s="147">
        <v>650</v>
      </c>
      <c r="C110" s="152" t="s">
        <v>43</v>
      </c>
      <c r="D110" s="152" t="s">
        <v>46</v>
      </c>
      <c r="E110" s="152" t="s">
        <v>159</v>
      </c>
      <c r="F110" s="152" t="s">
        <v>42</v>
      </c>
      <c r="G110" s="152" t="s">
        <v>41</v>
      </c>
      <c r="H110" s="152" t="s">
        <v>77</v>
      </c>
      <c r="I110" s="118" t="s">
        <v>40</v>
      </c>
      <c r="J110" s="144">
        <f>J111</f>
        <v>12153.5</v>
      </c>
      <c r="K110" s="190"/>
      <c r="L110" s="133">
        <f t="shared" si="0"/>
        <v>-2704</v>
      </c>
      <c r="M110" s="133">
        <f>M111</f>
        <v>9449.5</v>
      </c>
      <c r="N110" s="133"/>
    </row>
    <row r="111" spans="1:14" ht="26.25" x14ac:dyDescent="0.25">
      <c r="A111" s="6" t="s">
        <v>64</v>
      </c>
      <c r="B111" s="147">
        <v>650</v>
      </c>
      <c r="C111" s="124" t="s">
        <v>43</v>
      </c>
      <c r="D111" s="124" t="s">
        <v>46</v>
      </c>
      <c r="E111" s="152" t="s">
        <v>159</v>
      </c>
      <c r="F111" s="118" t="s">
        <v>42</v>
      </c>
      <c r="G111" s="118" t="s">
        <v>41</v>
      </c>
      <c r="H111" s="118" t="s">
        <v>77</v>
      </c>
      <c r="I111" s="118" t="s">
        <v>52</v>
      </c>
      <c r="J111" s="144">
        <v>12153.5</v>
      </c>
      <c r="K111" s="190"/>
      <c r="L111" s="133">
        <f t="shared" si="0"/>
        <v>-2704</v>
      </c>
      <c r="M111" s="133">
        <f>8177.6+1271.9</f>
        <v>9449.5</v>
      </c>
      <c r="N111" s="133"/>
    </row>
    <row r="112" spans="1:14" x14ac:dyDescent="0.25">
      <c r="A112" s="41" t="s">
        <v>24</v>
      </c>
      <c r="B112" s="148">
        <v>650</v>
      </c>
      <c r="C112" s="127" t="s">
        <v>43</v>
      </c>
      <c r="D112" s="127" t="s">
        <v>78</v>
      </c>
      <c r="E112" s="127" t="s">
        <v>39</v>
      </c>
      <c r="F112" s="127" t="s">
        <v>42</v>
      </c>
      <c r="G112" s="127" t="s">
        <v>39</v>
      </c>
      <c r="H112" s="127" t="s">
        <v>67</v>
      </c>
      <c r="I112" s="127" t="s">
        <v>40</v>
      </c>
      <c r="J112" s="135">
        <f>J115+J113</f>
        <v>179.8</v>
      </c>
      <c r="K112" s="190"/>
      <c r="L112" s="131">
        <f t="shared" si="0"/>
        <v>8</v>
      </c>
      <c r="M112" s="131">
        <f>M115+M113</f>
        <v>187.8</v>
      </c>
      <c r="N112" s="133"/>
    </row>
    <row r="113" spans="1:14" x14ac:dyDescent="0.25">
      <c r="A113" s="11" t="s">
        <v>25</v>
      </c>
      <c r="B113" s="147">
        <v>650</v>
      </c>
      <c r="C113" s="138" t="s">
        <v>43</v>
      </c>
      <c r="D113" s="138" t="s">
        <v>78</v>
      </c>
      <c r="E113" s="138" t="s">
        <v>140</v>
      </c>
      <c r="F113" s="138" t="s">
        <v>42</v>
      </c>
      <c r="G113" s="138" t="s">
        <v>38</v>
      </c>
      <c r="H113" s="138" t="s">
        <v>92</v>
      </c>
      <c r="I113" s="124" t="s">
        <v>40</v>
      </c>
      <c r="J113" s="137">
        <f>J114</f>
        <v>13</v>
      </c>
      <c r="K113" s="190"/>
      <c r="L113" s="133">
        <f t="shared" si="0"/>
        <v>0</v>
      </c>
      <c r="M113" s="133">
        <f>M114</f>
        <v>13</v>
      </c>
      <c r="N113" s="133"/>
    </row>
    <row r="114" spans="1:14" ht="25.5" x14ac:dyDescent="0.25">
      <c r="A114" s="11" t="s">
        <v>64</v>
      </c>
      <c r="B114" s="147">
        <v>650</v>
      </c>
      <c r="C114" s="138" t="s">
        <v>43</v>
      </c>
      <c r="D114" s="138" t="s">
        <v>78</v>
      </c>
      <c r="E114" s="138" t="s">
        <v>140</v>
      </c>
      <c r="F114" s="138" t="s">
        <v>42</v>
      </c>
      <c r="G114" s="138" t="s">
        <v>38</v>
      </c>
      <c r="H114" s="124" t="s">
        <v>92</v>
      </c>
      <c r="I114" s="124" t="s">
        <v>52</v>
      </c>
      <c r="J114" s="137">
        <v>13</v>
      </c>
      <c r="K114" s="190"/>
      <c r="L114" s="133">
        <f t="shared" si="0"/>
        <v>0</v>
      </c>
      <c r="M114" s="133">
        <v>13</v>
      </c>
      <c r="N114" s="133"/>
    </row>
    <row r="115" spans="1:14" x14ac:dyDescent="0.25">
      <c r="A115" s="11" t="s">
        <v>25</v>
      </c>
      <c r="B115" s="147">
        <v>650</v>
      </c>
      <c r="C115" s="138" t="s">
        <v>43</v>
      </c>
      <c r="D115" s="138" t="s">
        <v>78</v>
      </c>
      <c r="E115" s="138" t="s">
        <v>140</v>
      </c>
      <c r="F115" s="138" t="s">
        <v>42</v>
      </c>
      <c r="G115" s="138" t="s">
        <v>41</v>
      </c>
      <c r="H115" s="138" t="s">
        <v>92</v>
      </c>
      <c r="I115" s="124" t="s">
        <v>40</v>
      </c>
      <c r="J115" s="137">
        <f>J116</f>
        <v>166.8</v>
      </c>
      <c r="K115" s="190"/>
      <c r="L115" s="133">
        <f t="shared" si="0"/>
        <v>8</v>
      </c>
      <c r="M115" s="133">
        <f>M116</f>
        <v>174.8</v>
      </c>
      <c r="N115" s="133"/>
    </row>
    <row r="116" spans="1:14" ht="25.5" x14ac:dyDescent="0.25">
      <c r="A116" s="51" t="s">
        <v>64</v>
      </c>
      <c r="B116" s="147">
        <v>650</v>
      </c>
      <c r="C116" s="138" t="s">
        <v>43</v>
      </c>
      <c r="D116" s="138" t="s">
        <v>78</v>
      </c>
      <c r="E116" s="138" t="s">
        <v>140</v>
      </c>
      <c r="F116" s="138" t="s">
        <v>42</v>
      </c>
      <c r="G116" s="138" t="s">
        <v>41</v>
      </c>
      <c r="H116" s="124" t="s">
        <v>92</v>
      </c>
      <c r="I116" s="124" t="s">
        <v>52</v>
      </c>
      <c r="J116" s="137">
        <v>166.8</v>
      </c>
      <c r="K116" s="190"/>
      <c r="L116" s="133">
        <f t="shared" si="0"/>
        <v>8</v>
      </c>
      <c r="M116" s="133">
        <v>174.8</v>
      </c>
      <c r="N116" s="133"/>
    </row>
    <row r="117" spans="1:14" x14ac:dyDescent="0.25">
      <c r="A117" s="41" t="s">
        <v>122</v>
      </c>
      <c r="B117" s="148">
        <v>650</v>
      </c>
      <c r="C117" s="127" t="s">
        <v>43</v>
      </c>
      <c r="D117" s="127" t="s">
        <v>121</v>
      </c>
      <c r="E117" s="127" t="s">
        <v>39</v>
      </c>
      <c r="F117" s="127" t="s">
        <v>42</v>
      </c>
      <c r="G117" s="127" t="s">
        <v>42</v>
      </c>
      <c r="H117" s="127" t="s">
        <v>67</v>
      </c>
      <c r="I117" s="127" t="s">
        <v>40</v>
      </c>
      <c r="J117" s="135">
        <f>J120+J124</f>
        <v>1164.5</v>
      </c>
      <c r="K117" s="190"/>
      <c r="L117" s="133">
        <f t="shared" si="0"/>
        <v>0</v>
      </c>
      <c r="M117" s="131">
        <f>M120+M124</f>
        <v>1164.5</v>
      </c>
      <c r="N117" s="133"/>
    </row>
    <row r="118" spans="1:14" ht="48.75" x14ac:dyDescent="0.25">
      <c r="A118" s="109" t="s">
        <v>146</v>
      </c>
      <c r="B118" s="107">
        <v>650</v>
      </c>
      <c r="C118" s="112" t="s">
        <v>43</v>
      </c>
      <c r="D118" s="112" t="s">
        <v>121</v>
      </c>
      <c r="E118" s="112" t="s">
        <v>145</v>
      </c>
      <c r="F118" s="112" t="s">
        <v>42</v>
      </c>
      <c r="G118" s="112" t="s">
        <v>39</v>
      </c>
      <c r="H118" s="112" t="s">
        <v>67</v>
      </c>
      <c r="I118" s="112" t="s">
        <v>40</v>
      </c>
      <c r="J118" s="137">
        <f>J121</f>
        <v>14.5</v>
      </c>
      <c r="K118" s="190"/>
      <c r="L118" s="133">
        <f t="shared" si="0"/>
        <v>0</v>
      </c>
      <c r="M118" s="133">
        <f>M121</f>
        <v>14.5</v>
      </c>
      <c r="N118" s="133"/>
    </row>
    <row r="119" spans="1:14" ht="24.75" x14ac:dyDescent="0.25">
      <c r="A119" s="113" t="s">
        <v>147</v>
      </c>
      <c r="B119" s="146">
        <v>650</v>
      </c>
      <c r="C119" s="112" t="s">
        <v>43</v>
      </c>
      <c r="D119" s="112" t="s">
        <v>121</v>
      </c>
      <c r="E119" s="112" t="s">
        <v>145</v>
      </c>
      <c r="F119" s="112" t="s">
        <v>42</v>
      </c>
      <c r="G119" s="112" t="s">
        <v>41</v>
      </c>
      <c r="H119" s="112" t="s">
        <v>67</v>
      </c>
      <c r="I119" s="112" t="s">
        <v>40</v>
      </c>
      <c r="J119" s="137">
        <f>J121</f>
        <v>14.5</v>
      </c>
      <c r="K119" s="190"/>
      <c r="L119" s="133">
        <f t="shared" si="0"/>
        <v>0</v>
      </c>
      <c r="M119" s="133">
        <f>M121</f>
        <v>14.5</v>
      </c>
      <c r="N119" s="133"/>
    </row>
    <row r="120" spans="1:14" ht="51.75" x14ac:dyDescent="0.25">
      <c r="A120" s="36" t="s">
        <v>194</v>
      </c>
      <c r="B120" s="147">
        <v>650</v>
      </c>
      <c r="C120" s="124" t="s">
        <v>43</v>
      </c>
      <c r="D120" s="124" t="s">
        <v>121</v>
      </c>
      <c r="E120" s="124" t="s">
        <v>145</v>
      </c>
      <c r="F120" s="124" t="s">
        <v>42</v>
      </c>
      <c r="G120" s="124" t="s">
        <v>41</v>
      </c>
      <c r="H120" s="124" t="s">
        <v>111</v>
      </c>
      <c r="I120" s="124" t="s">
        <v>40</v>
      </c>
      <c r="J120" s="137">
        <f>J121</f>
        <v>14.5</v>
      </c>
      <c r="K120" s="190"/>
      <c r="L120" s="133">
        <f t="shared" si="0"/>
        <v>0</v>
      </c>
      <c r="M120" s="133">
        <f>M121</f>
        <v>14.5</v>
      </c>
      <c r="N120" s="133"/>
    </row>
    <row r="121" spans="1:14" x14ac:dyDescent="0.25">
      <c r="A121" s="40" t="s">
        <v>61</v>
      </c>
      <c r="B121" s="147">
        <v>650</v>
      </c>
      <c r="C121" s="124" t="s">
        <v>43</v>
      </c>
      <c r="D121" s="124" t="s">
        <v>121</v>
      </c>
      <c r="E121" s="124" t="s">
        <v>145</v>
      </c>
      <c r="F121" s="124" t="s">
        <v>42</v>
      </c>
      <c r="G121" s="124" t="s">
        <v>41</v>
      </c>
      <c r="H121" s="124" t="s">
        <v>111</v>
      </c>
      <c r="I121" s="124" t="s">
        <v>99</v>
      </c>
      <c r="J121" s="137">
        <v>14.5</v>
      </c>
      <c r="K121" s="190"/>
      <c r="L121" s="133">
        <f t="shared" si="0"/>
        <v>0</v>
      </c>
      <c r="M121" s="133">
        <v>14.5</v>
      </c>
      <c r="N121" s="133"/>
    </row>
    <row r="122" spans="1:14" ht="24.75" x14ac:dyDescent="0.25">
      <c r="A122" s="115" t="s">
        <v>160</v>
      </c>
      <c r="B122" s="146">
        <v>650</v>
      </c>
      <c r="C122" s="153" t="s">
        <v>43</v>
      </c>
      <c r="D122" s="153" t="s">
        <v>121</v>
      </c>
      <c r="E122" s="153" t="s">
        <v>161</v>
      </c>
      <c r="F122" s="112" t="s">
        <v>42</v>
      </c>
      <c r="G122" s="112" t="s">
        <v>39</v>
      </c>
      <c r="H122" s="112" t="s">
        <v>67</v>
      </c>
      <c r="I122" s="112" t="s">
        <v>40</v>
      </c>
      <c r="J122" s="137">
        <f>J125</f>
        <v>1150</v>
      </c>
      <c r="K122" s="190"/>
      <c r="L122" s="133">
        <f t="shared" si="0"/>
        <v>0</v>
      </c>
      <c r="M122" s="133">
        <f>M125</f>
        <v>1150</v>
      </c>
      <c r="N122" s="133"/>
    </row>
    <row r="123" spans="1:14" ht="36.75" x14ac:dyDescent="0.25">
      <c r="A123" s="115" t="s">
        <v>96</v>
      </c>
      <c r="B123" s="146">
        <v>650</v>
      </c>
      <c r="C123" s="153" t="s">
        <v>43</v>
      </c>
      <c r="D123" s="153" t="s">
        <v>121</v>
      </c>
      <c r="E123" s="153" t="s">
        <v>161</v>
      </c>
      <c r="F123" s="153" t="s">
        <v>42</v>
      </c>
      <c r="G123" s="153" t="s">
        <v>38</v>
      </c>
      <c r="H123" s="112" t="s">
        <v>67</v>
      </c>
      <c r="I123" s="112" t="s">
        <v>40</v>
      </c>
      <c r="J123" s="137">
        <f>J125</f>
        <v>1150</v>
      </c>
      <c r="K123" s="190"/>
      <c r="L123" s="133">
        <f t="shared" ref="L123" si="18">M123-J123</f>
        <v>0</v>
      </c>
      <c r="M123" s="133">
        <f>M125</f>
        <v>1150</v>
      </c>
      <c r="N123" s="133"/>
    </row>
    <row r="124" spans="1:14" ht="39" x14ac:dyDescent="0.25">
      <c r="A124" s="36" t="s">
        <v>124</v>
      </c>
      <c r="B124" s="147">
        <v>650</v>
      </c>
      <c r="C124" s="154" t="s">
        <v>43</v>
      </c>
      <c r="D124" s="154" t="s">
        <v>121</v>
      </c>
      <c r="E124" s="154" t="s">
        <v>161</v>
      </c>
      <c r="F124" s="154" t="s">
        <v>42</v>
      </c>
      <c r="G124" s="154" t="s">
        <v>38</v>
      </c>
      <c r="H124" s="154" t="s">
        <v>77</v>
      </c>
      <c r="I124" s="154" t="s">
        <v>40</v>
      </c>
      <c r="J124" s="137">
        <f>J125</f>
        <v>1150</v>
      </c>
      <c r="K124" s="190"/>
      <c r="L124" s="133">
        <f t="shared" ref="L124:L199" si="19">M124-J124</f>
        <v>0</v>
      </c>
      <c r="M124" s="133">
        <f>M125</f>
        <v>1150</v>
      </c>
      <c r="N124" s="133"/>
    </row>
    <row r="125" spans="1:14" ht="25.5" x14ac:dyDescent="0.25">
      <c r="A125" s="11" t="s">
        <v>64</v>
      </c>
      <c r="B125" s="147">
        <v>650</v>
      </c>
      <c r="C125" s="154" t="s">
        <v>43</v>
      </c>
      <c r="D125" s="154" t="s">
        <v>121</v>
      </c>
      <c r="E125" s="154" t="s">
        <v>161</v>
      </c>
      <c r="F125" s="154" t="s">
        <v>42</v>
      </c>
      <c r="G125" s="154" t="s">
        <v>38</v>
      </c>
      <c r="H125" s="154" t="s">
        <v>77</v>
      </c>
      <c r="I125" s="124" t="s">
        <v>52</v>
      </c>
      <c r="J125" s="137">
        <f>550+600</f>
        <v>1150</v>
      </c>
      <c r="K125" s="190"/>
      <c r="L125" s="133">
        <f t="shared" si="19"/>
        <v>0</v>
      </c>
      <c r="M125" s="133">
        <f>550+600</f>
        <v>1150</v>
      </c>
      <c r="N125" s="133"/>
    </row>
    <row r="126" spans="1:14" x14ac:dyDescent="0.25">
      <c r="A126" s="49" t="s">
        <v>26</v>
      </c>
      <c r="B126" s="149">
        <v>650</v>
      </c>
      <c r="C126" s="129" t="s">
        <v>47</v>
      </c>
      <c r="D126" s="129" t="s">
        <v>39</v>
      </c>
      <c r="E126" s="129" t="s">
        <v>39</v>
      </c>
      <c r="F126" s="129" t="s">
        <v>42</v>
      </c>
      <c r="G126" s="129" t="s">
        <v>39</v>
      </c>
      <c r="H126" s="129" t="s">
        <v>67</v>
      </c>
      <c r="I126" s="129" t="s">
        <v>40</v>
      </c>
      <c r="J126" s="130">
        <f>J127+J141+J158</f>
        <v>17140.099999999999</v>
      </c>
      <c r="K126" s="190"/>
      <c r="L126" s="131">
        <f t="shared" si="19"/>
        <v>40322.499999999993</v>
      </c>
      <c r="M126" s="131">
        <f>M127+M141+M158</f>
        <v>57462.599999999991</v>
      </c>
      <c r="N126" s="133"/>
    </row>
    <row r="127" spans="1:14" x14ac:dyDescent="0.25">
      <c r="A127" s="52" t="s">
        <v>27</v>
      </c>
      <c r="B127" s="148">
        <v>650</v>
      </c>
      <c r="C127" s="155" t="s">
        <v>47</v>
      </c>
      <c r="D127" s="155" t="s">
        <v>38</v>
      </c>
      <c r="E127" s="155" t="s">
        <v>39</v>
      </c>
      <c r="F127" s="155" t="s">
        <v>42</v>
      </c>
      <c r="G127" s="155" t="s">
        <v>39</v>
      </c>
      <c r="H127" s="155" t="s">
        <v>67</v>
      </c>
      <c r="I127" s="155" t="s">
        <v>40</v>
      </c>
      <c r="J127" s="137">
        <f>J131+J135+J139</f>
        <v>2831</v>
      </c>
      <c r="K127" s="190"/>
      <c r="L127" s="133">
        <f t="shared" si="19"/>
        <v>-381.80000000000018</v>
      </c>
      <c r="M127" s="133">
        <f>M131+M135+M139</f>
        <v>2449.1999999999998</v>
      </c>
      <c r="N127" s="133"/>
    </row>
    <row r="128" spans="1:14" ht="36.75" x14ac:dyDescent="0.25">
      <c r="A128" s="116" t="s">
        <v>162</v>
      </c>
      <c r="B128" s="146">
        <v>650</v>
      </c>
      <c r="C128" s="107" t="s">
        <v>47</v>
      </c>
      <c r="D128" s="107" t="s">
        <v>38</v>
      </c>
      <c r="E128" s="107" t="s">
        <v>163</v>
      </c>
      <c r="F128" s="112" t="s">
        <v>42</v>
      </c>
      <c r="G128" s="112" t="s">
        <v>39</v>
      </c>
      <c r="H128" s="112" t="s">
        <v>67</v>
      </c>
      <c r="I128" s="112" t="s">
        <v>40</v>
      </c>
      <c r="J128" s="137">
        <f>J132+J136+J140</f>
        <v>2831</v>
      </c>
      <c r="K128" s="190"/>
      <c r="L128" s="133">
        <f t="shared" si="19"/>
        <v>-381.80000000000018</v>
      </c>
      <c r="M128" s="133">
        <f>M132+M136+M140</f>
        <v>2449.1999999999998</v>
      </c>
      <c r="N128" s="133"/>
    </row>
    <row r="129" spans="1:14" ht="24.75" x14ac:dyDescent="0.25">
      <c r="A129" s="113" t="s">
        <v>54</v>
      </c>
      <c r="B129" s="146">
        <v>650</v>
      </c>
      <c r="C129" s="107" t="s">
        <v>47</v>
      </c>
      <c r="D129" s="107" t="s">
        <v>38</v>
      </c>
      <c r="E129" s="107" t="s">
        <v>163</v>
      </c>
      <c r="F129" s="107" t="s">
        <v>50</v>
      </c>
      <c r="G129" s="112" t="s">
        <v>39</v>
      </c>
      <c r="H129" s="112" t="s">
        <v>67</v>
      </c>
      <c r="I129" s="112" t="s">
        <v>40</v>
      </c>
      <c r="J129" s="137">
        <f>J132</f>
        <v>458</v>
      </c>
      <c r="K129" s="190"/>
      <c r="L129" s="133">
        <f t="shared" si="19"/>
        <v>0</v>
      </c>
      <c r="M129" s="133">
        <f>M132</f>
        <v>458</v>
      </c>
      <c r="N129" s="133"/>
    </row>
    <row r="130" spans="1:14" ht="24.75" x14ac:dyDescent="0.25">
      <c r="A130" s="113" t="s">
        <v>93</v>
      </c>
      <c r="B130" s="146">
        <v>650</v>
      </c>
      <c r="C130" s="107" t="s">
        <v>47</v>
      </c>
      <c r="D130" s="107" t="s">
        <v>38</v>
      </c>
      <c r="E130" s="107" t="s">
        <v>163</v>
      </c>
      <c r="F130" s="107" t="s">
        <v>50</v>
      </c>
      <c r="G130" s="107" t="s">
        <v>38</v>
      </c>
      <c r="H130" s="112" t="s">
        <v>67</v>
      </c>
      <c r="I130" s="112" t="s">
        <v>40</v>
      </c>
      <c r="J130" s="137">
        <f>J132</f>
        <v>458</v>
      </c>
      <c r="K130" s="190"/>
      <c r="L130" s="133">
        <f t="shared" si="19"/>
        <v>0</v>
      </c>
      <c r="M130" s="133">
        <f>M132</f>
        <v>458</v>
      </c>
      <c r="N130" s="133"/>
    </row>
    <row r="131" spans="1:14" ht="38.25" x14ac:dyDescent="0.25">
      <c r="A131" s="14" t="s">
        <v>124</v>
      </c>
      <c r="B131" s="147">
        <v>650</v>
      </c>
      <c r="C131" s="118" t="s">
        <v>47</v>
      </c>
      <c r="D131" s="118" t="s">
        <v>38</v>
      </c>
      <c r="E131" s="118" t="s">
        <v>163</v>
      </c>
      <c r="F131" s="118" t="s">
        <v>50</v>
      </c>
      <c r="G131" s="118" t="s">
        <v>38</v>
      </c>
      <c r="H131" s="118" t="s">
        <v>77</v>
      </c>
      <c r="I131" s="118" t="s">
        <v>40</v>
      </c>
      <c r="J131" s="144">
        <f>J132</f>
        <v>458</v>
      </c>
      <c r="K131" s="190"/>
      <c r="L131" s="133">
        <f t="shared" si="19"/>
        <v>0</v>
      </c>
      <c r="M131" s="133">
        <f>M132</f>
        <v>458</v>
      </c>
      <c r="N131" s="133"/>
    </row>
    <row r="132" spans="1:14" ht="25.5" x14ac:dyDescent="0.25">
      <c r="A132" s="11" t="s">
        <v>64</v>
      </c>
      <c r="B132" s="147">
        <v>650</v>
      </c>
      <c r="C132" s="118" t="s">
        <v>47</v>
      </c>
      <c r="D132" s="118" t="s">
        <v>38</v>
      </c>
      <c r="E132" s="118" t="s">
        <v>163</v>
      </c>
      <c r="F132" s="118" t="s">
        <v>50</v>
      </c>
      <c r="G132" s="118" t="s">
        <v>38</v>
      </c>
      <c r="H132" s="118" t="s">
        <v>77</v>
      </c>
      <c r="I132" s="118" t="s">
        <v>52</v>
      </c>
      <c r="J132" s="144">
        <v>458</v>
      </c>
      <c r="K132" s="190"/>
      <c r="L132" s="133">
        <f t="shared" si="19"/>
        <v>0</v>
      </c>
      <c r="M132" s="133">
        <v>458</v>
      </c>
      <c r="N132" s="133"/>
    </row>
    <row r="133" spans="1:14" ht="24.75" x14ac:dyDescent="0.25">
      <c r="A133" s="109" t="s">
        <v>28</v>
      </c>
      <c r="B133" s="146">
        <v>650</v>
      </c>
      <c r="C133" s="107" t="s">
        <v>47</v>
      </c>
      <c r="D133" s="107" t="s">
        <v>38</v>
      </c>
      <c r="E133" s="107" t="s">
        <v>163</v>
      </c>
      <c r="F133" s="107" t="s">
        <v>58</v>
      </c>
      <c r="G133" s="112" t="s">
        <v>39</v>
      </c>
      <c r="H133" s="112" t="s">
        <v>67</v>
      </c>
      <c r="I133" s="112" t="s">
        <v>40</v>
      </c>
      <c r="J133" s="144">
        <f>J136</f>
        <v>1226.7</v>
      </c>
      <c r="K133" s="190"/>
      <c r="L133" s="133">
        <f t="shared" si="19"/>
        <v>-281.79999999999995</v>
      </c>
      <c r="M133" s="133">
        <f>M136</f>
        <v>944.90000000000009</v>
      </c>
      <c r="N133" s="133"/>
    </row>
    <row r="134" spans="1:14" ht="36.75" x14ac:dyDescent="0.25">
      <c r="A134" s="109" t="s">
        <v>123</v>
      </c>
      <c r="B134" s="146">
        <v>650</v>
      </c>
      <c r="C134" s="107" t="s">
        <v>47</v>
      </c>
      <c r="D134" s="107" t="s">
        <v>38</v>
      </c>
      <c r="E134" s="107" t="s">
        <v>163</v>
      </c>
      <c r="F134" s="107" t="s">
        <v>58</v>
      </c>
      <c r="G134" s="107" t="s">
        <v>38</v>
      </c>
      <c r="H134" s="112" t="s">
        <v>67</v>
      </c>
      <c r="I134" s="112" t="s">
        <v>40</v>
      </c>
      <c r="J134" s="144">
        <f>J136</f>
        <v>1226.7</v>
      </c>
      <c r="K134" s="190"/>
      <c r="L134" s="133">
        <f t="shared" si="19"/>
        <v>-281.79999999999995</v>
      </c>
      <c r="M134" s="133">
        <f>M136</f>
        <v>944.90000000000009</v>
      </c>
      <c r="N134" s="133"/>
    </row>
    <row r="135" spans="1:14" x14ac:dyDescent="0.25">
      <c r="A135" s="13" t="s">
        <v>164</v>
      </c>
      <c r="B135" s="147">
        <v>650</v>
      </c>
      <c r="C135" s="118" t="s">
        <v>47</v>
      </c>
      <c r="D135" s="118" t="s">
        <v>38</v>
      </c>
      <c r="E135" s="118" t="s">
        <v>163</v>
      </c>
      <c r="F135" s="118" t="s">
        <v>58</v>
      </c>
      <c r="G135" s="118" t="s">
        <v>38</v>
      </c>
      <c r="H135" s="118" t="s">
        <v>165</v>
      </c>
      <c r="I135" s="118" t="s">
        <v>40</v>
      </c>
      <c r="J135" s="144">
        <f>J136</f>
        <v>1226.7</v>
      </c>
      <c r="K135" s="190"/>
      <c r="L135" s="133">
        <f t="shared" si="19"/>
        <v>-281.79999999999995</v>
      </c>
      <c r="M135" s="133">
        <f>M136</f>
        <v>944.90000000000009</v>
      </c>
      <c r="N135" s="133"/>
    </row>
    <row r="136" spans="1:14" ht="51.75" x14ac:dyDescent="0.25">
      <c r="A136" s="13" t="s">
        <v>109</v>
      </c>
      <c r="B136" s="147">
        <v>650</v>
      </c>
      <c r="C136" s="118" t="s">
        <v>47</v>
      </c>
      <c r="D136" s="118" t="s">
        <v>38</v>
      </c>
      <c r="E136" s="118" t="s">
        <v>163</v>
      </c>
      <c r="F136" s="118" t="s">
        <v>58</v>
      </c>
      <c r="G136" s="118" t="s">
        <v>38</v>
      </c>
      <c r="H136" s="118" t="s">
        <v>165</v>
      </c>
      <c r="I136" s="118" t="s">
        <v>94</v>
      </c>
      <c r="J136" s="144">
        <v>1226.7</v>
      </c>
      <c r="K136" s="190"/>
      <c r="L136" s="133">
        <f t="shared" si="19"/>
        <v>-281.79999999999995</v>
      </c>
      <c r="M136" s="183">
        <f>1226.7-281.8</f>
        <v>944.90000000000009</v>
      </c>
      <c r="N136" s="133"/>
    </row>
    <row r="137" spans="1:14" ht="24.75" x14ac:dyDescent="0.25">
      <c r="A137" s="109" t="s">
        <v>125</v>
      </c>
      <c r="B137" s="146">
        <v>650</v>
      </c>
      <c r="C137" s="150" t="s">
        <v>47</v>
      </c>
      <c r="D137" s="150" t="s">
        <v>38</v>
      </c>
      <c r="E137" s="150" t="s">
        <v>163</v>
      </c>
      <c r="F137" s="151" t="s">
        <v>53</v>
      </c>
      <c r="G137" s="112" t="s">
        <v>39</v>
      </c>
      <c r="H137" s="112" t="s">
        <v>67</v>
      </c>
      <c r="I137" s="112" t="s">
        <v>40</v>
      </c>
      <c r="J137" s="144">
        <f>J140</f>
        <v>1146.3</v>
      </c>
      <c r="K137" s="190"/>
      <c r="L137" s="133">
        <f t="shared" si="19"/>
        <v>-100</v>
      </c>
      <c r="M137" s="133">
        <f>M140</f>
        <v>1046.3</v>
      </c>
      <c r="N137" s="133"/>
    </row>
    <row r="138" spans="1:14" ht="24.75" x14ac:dyDescent="0.25">
      <c r="A138" s="109" t="s">
        <v>166</v>
      </c>
      <c r="B138" s="146">
        <v>650</v>
      </c>
      <c r="C138" s="150" t="s">
        <v>47</v>
      </c>
      <c r="D138" s="150" t="s">
        <v>38</v>
      </c>
      <c r="E138" s="150" t="s">
        <v>163</v>
      </c>
      <c r="F138" s="151" t="s">
        <v>53</v>
      </c>
      <c r="G138" s="151" t="s">
        <v>38</v>
      </c>
      <c r="H138" s="112" t="s">
        <v>67</v>
      </c>
      <c r="I138" s="112" t="s">
        <v>40</v>
      </c>
      <c r="J138" s="144">
        <f>J140</f>
        <v>1146.3</v>
      </c>
      <c r="K138" s="190"/>
      <c r="L138" s="133">
        <f t="shared" si="19"/>
        <v>-100</v>
      </c>
      <c r="M138" s="133">
        <f>M140</f>
        <v>1046.3</v>
      </c>
      <c r="N138" s="133"/>
    </row>
    <row r="139" spans="1:14" ht="38.25" x14ac:dyDescent="0.25">
      <c r="A139" s="11" t="s">
        <v>124</v>
      </c>
      <c r="B139" s="147">
        <v>650</v>
      </c>
      <c r="C139" s="138" t="s">
        <v>47</v>
      </c>
      <c r="D139" s="138" t="s">
        <v>38</v>
      </c>
      <c r="E139" s="138" t="s">
        <v>163</v>
      </c>
      <c r="F139" s="152" t="s">
        <v>53</v>
      </c>
      <c r="G139" s="152" t="s">
        <v>38</v>
      </c>
      <c r="H139" s="152" t="s">
        <v>77</v>
      </c>
      <c r="I139" s="138" t="s">
        <v>40</v>
      </c>
      <c r="J139" s="144">
        <f>J140</f>
        <v>1146.3</v>
      </c>
      <c r="K139" s="190"/>
      <c r="L139" s="133">
        <f t="shared" si="19"/>
        <v>-100</v>
      </c>
      <c r="M139" s="133">
        <f>M140</f>
        <v>1046.3</v>
      </c>
      <c r="N139" s="133"/>
    </row>
    <row r="140" spans="1:14" ht="25.5" x14ac:dyDescent="0.25">
      <c r="A140" s="11" t="s">
        <v>64</v>
      </c>
      <c r="B140" s="147">
        <v>650</v>
      </c>
      <c r="C140" s="138" t="s">
        <v>47</v>
      </c>
      <c r="D140" s="138" t="s">
        <v>38</v>
      </c>
      <c r="E140" s="138" t="s">
        <v>163</v>
      </c>
      <c r="F140" s="152" t="s">
        <v>53</v>
      </c>
      <c r="G140" s="152" t="s">
        <v>38</v>
      </c>
      <c r="H140" s="152" t="s">
        <v>77</v>
      </c>
      <c r="I140" s="138" t="s">
        <v>52</v>
      </c>
      <c r="J140" s="144">
        <f>1140.6+5.7</f>
        <v>1146.3</v>
      </c>
      <c r="K140" s="190"/>
      <c r="L140" s="133">
        <f t="shared" si="19"/>
        <v>-100</v>
      </c>
      <c r="M140" s="133">
        <v>1046.3</v>
      </c>
      <c r="N140" s="133"/>
    </row>
    <row r="141" spans="1:14" x14ac:dyDescent="0.25">
      <c r="A141" s="41" t="s">
        <v>29</v>
      </c>
      <c r="B141" s="148">
        <v>650</v>
      </c>
      <c r="C141" s="127" t="s">
        <v>47</v>
      </c>
      <c r="D141" s="127" t="s">
        <v>41</v>
      </c>
      <c r="E141" s="127" t="s">
        <v>39</v>
      </c>
      <c r="F141" s="127" t="s">
        <v>42</v>
      </c>
      <c r="G141" s="127" t="s">
        <v>39</v>
      </c>
      <c r="H141" s="127" t="s">
        <v>67</v>
      </c>
      <c r="I141" s="127" t="s">
        <v>40</v>
      </c>
      <c r="J141" s="135">
        <f>J145+J149+J156</f>
        <v>10624.3</v>
      </c>
      <c r="K141" s="190"/>
      <c r="L141" s="131">
        <f t="shared" si="19"/>
        <v>36948.099999999991</v>
      </c>
      <c r="M141" s="131">
        <f>M142</f>
        <v>47572.399999999994</v>
      </c>
      <c r="N141" s="133"/>
    </row>
    <row r="142" spans="1:14" ht="36.75" x14ac:dyDescent="0.25">
      <c r="A142" s="113" t="s">
        <v>162</v>
      </c>
      <c r="B142" s="146">
        <v>650</v>
      </c>
      <c r="C142" s="107" t="s">
        <v>47</v>
      </c>
      <c r="D142" s="107" t="s">
        <v>41</v>
      </c>
      <c r="E142" s="107" t="s">
        <v>163</v>
      </c>
      <c r="F142" s="112" t="s">
        <v>42</v>
      </c>
      <c r="G142" s="112" t="s">
        <v>39</v>
      </c>
      <c r="H142" s="112" t="s">
        <v>67</v>
      </c>
      <c r="I142" s="112" t="s">
        <v>40</v>
      </c>
      <c r="J142" s="137">
        <f>J146+J150+J157</f>
        <v>10624.3</v>
      </c>
      <c r="K142" s="190"/>
      <c r="L142" s="133">
        <f t="shared" si="19"/>
        <v>36948.099999999991</v>
      </c>
      <c r="M142" s="133">
        <f>M146+M150+M157+M153</f>
        <v>47572.399999999994</v>
      </c>
      <c r="N142" s="133"/>
    </row>
    <row r="143" spans="1:14" ht="24.75" x14ac:dyDescent="0.25">
      <c r="A143" s="109" t="s">
        <v>63</v>
      </c>
      <c r="B143" s="146">
        <v>650</v>
      </c>
      <c r="C143" s="107" t="s">
        <v>47</v>
      </c>
      <c r="D143" s="107" t="s">
        <v>41</v>
      </c>
      <c r="E143" s="107" t="s">
        <v>163</v>
      </c>
      <c r="F143" s="107" t="s">
        <v>44</v>
      </c>
      <c r="G143" s="112" t="s">
        <v>39</v>
      </c>
      <c r="H143" s="112" t="s">
        <v>67</v>
      </c>
      <c r="I143" s="112" t="s">
        <v>40</v>
      </c>
      <c r="J143" s="137">
        <f>J146</f>
        <v>1214</v>
      </c>
      <c r="K143" s="190"/>
      <c r="L143" s="133">
        <f t="shared" si="19"/>
        <v>0</v>
      </c>
      <c r="M143" s="133">
        <f>M146</f>
        <v>1214</v>
      </c>
      <c r="N143" s="133"/>
    </row>
    <row r="144" spans="1:14" ht="24.75" x14ac:dyDescent="0.25">
      <c r="A144" s="109" t="s">
        <v>95</v>
      </c>
      <c r="B144" s="146">
        <v>650</v>
      </c>
      <c r="C144" s="107" t="s">
        <v>47</v>
      </c>
      <c r="D144" s="107" t="s">
        <v>41</v>
      </c>
      <c r="E144" s="107" t="s">
        <v>163</v>
      </c>
      <c r="F144" s="107" t="s">
        <v>44</v>
      </c>
      <c r="G144" s="107" t="s">
        <v>38</v>
      </c>
      <c r="H144" s="112" t="s">
        <v>67</v>
      </c>
      <c r="I144" s="112" t="s">
        <v>40</v>
      </c>
      <c r="J144" s="137">
        <f>J146</f>
        <v>1214</v>
      </c>
      <c r="K144" s="190"/>
      <c r="L144" s="133">
        <f t="shared" si="19"/>
        <v>0</v>
      </c>
      <c r="M144" s="133">
        <f>M146</f>
        <v>1214</v>
      </c>
      <c r="N144" s="133"/>
    </row>
    <row r="145" spans="1:14" ht="77.25" x14ac:dyDescent="0.25">
      <c r="A145" s="6" t="s">
        <v>167</v>
      </c>
      <c r="B145" s="147">
        <v>650</v>
      </c>
      <c r="C145" s="118" t="s">
        <v>47</v>
      </c>
      <c r="D145" s="118" t="s">
        <v>41</v>
      </c>
      <c r="E145" s="118" t="s">
        <v>163</v>
      </c>
      <c r="F145" s="118" t="s">
        <v>44</v>
      </c>
      <c r="G145" s="118" t="s">
        <v>38</v>
      </c>
      <c r="H145" s="152" t="s">
        <v>77</v>
      </c>
      <c r="I145" s="118" t="s">
        <v>40</v>
      </c>
      <c r="J145" s="144">
        <f>J146</f>
        <v>1214</v>
      </c>
      <c r="K145" s="190"/>
      <c r="L145" s="133">
        <f t="shared" si="19"/>
        <v>0</v>
      </c>
      <c r="M145" s="133">
        <f>M146</f>
        <v>1214</v>
      </c>
      <c r="N145" s="133"/>
    </row>
    <row r="146" spans="1:14" ht="25.5" x14ac:dyDescent="0.25">
      <c r="A146" s="11" t="s">
        <v>64</v>
      </c>
      <c r="B146" s="147">
        <v>650</v>
      </c>
      <c r="C146" s="118" t="s">
        <v>47</v>
      </c>
      <c r="D146" s="118" t="s">
        <v>41</v>
      </c>
      <c r="E146" s="118" t="s">
        <v>163</v>
      </c>
      <c r="F146" s="118" t="s">
        <v>44</v>
      </c>
      <c r="G146" s="118" t="s">
        <v>38</v>
      </c>
      <c r="H146" s="152" t="s">
        <v>77</v>
      </c>
      <c r="I146" s="118" t="s">
        <v>52</v>
      </c>
      <c r="J146" s="144">
        <v>1214</v>
      </c>
      <c r="K146" s="190"/>
      <c r="L146" s="133">
        <f t="shared" si="19"/>
        <v>0</v>
      </c>
      <c r="M146" s="133">
        <v>1214</v>
      </c>
      <c r="N146" s="133"/>
    </row>
    <row r="147" spans="1:14" ht="24.75" x14ac:dyDescent="0.25">
      <c r="A147" s="109" t="s">
        <v>28</v>
      </c>
      <c r="B147" s="146">
        <v>650</v>
      </c>
      <c r="C147" s="151" t="s">
        <v>47</v>
      </c>
      <c r="D147" s="151" t="s">
        <v>41</v>
      </c>
      <c r="E147" s="151" t="s">
        <v>163</v>
      </c>
      <c r="F147" s="151" t="s">
        <v>58</v>
      </c>
      <c r="G147" s="112" t="s">
        <v>39</v>
      </c>
      <c r="H147" s="112" t="s">
        <v>67</v>
      </c>
      <c r="I147" s="112" t="s">
        <v>40</v>
      </c>
      <c r="J147" s="144">
        <f>J150</f>
        <v>9257.2999999999993</v>
      </c>
      <c r="K147" s="190"/>
      <c r="L147" s="133">
        <f t="shared" si="19"/>
        <v>-494.10000000000036</v>
      </c>
      <c r="M147" s="133">
        <f>M150</f>
        <v>8763.1999999999989</v>
      </c>
      <c r="N147" s="133"/>
    </row>
    <row r="148" spans="1:14" ht="36.75" x14ac:dyDescent="0.25">
      <c r="A148" s="109" t="s">
        <v>123</v>
      </c>
      <c r="B148" s="146">
        <v>650</v>
      </c>
      <c r="C148" s="151" t="s">
        <v>47</v>
      </c>
      <c r="D148" s="151" t="s">
        <v>41</v>
      </c>
      <c r="E148" s="151" t="s">
        <v>163</v>
      </c>
      <c r="F148" s="151" t="s">
        <v>58</v>
      </c>
      <c r="G148" s="151" t="s">
        <v>38</v>
      </c>
      <c r="H148" s="112" t="s">
        <v>67</v>
      </c>
      <c r="I148" s="112" t="s">
        <v>40</v>
      </c>
      <c r="J148" s="144">
        <f>J150</f>
        <v>9257.2999999999993</v>
      </c>
      <c r="K148" s="190"/>
      <c r="L148" s="133">
        <f t="shared" si="19"/>
        <v>-494.10000000000036</v>
      </c>
      <c r="M148" s="133">
        <f>M150</f>
        <v>8763.1999999999989</v>
      </c>
      <c r="N148" s="133"/>
    </row>
    <row r="149" spans="1:14" x14ac:dyDescent="0.25">
      <c r="A149" s="13" t="s">
        <v>164</v>
      </c>
      <c r="B149" s="147">
        <v>650</v>
      </c>
      <c r="C149" s="152" t="s">
        <v>47</v>
      </c>
      <c r="D149" s="152" t="s">
        <v>41</v>
      </c>
      <c r="E149" s="152" t="s">
        <v>163</v>
      </c>
      <c r="F149" s="152" t="s">
        <v>58</v>
      </c>
      <c r="G149" s="152" t="s">
        <v>38</v>
      </c>
      <c r="H149" s="152" t="s">
        <v>165</v>
      </c>
      <c r="I149" s="152" t="s">
        <v>40</v>
      </c>
      <c r="J149" s="144">
        <f>J150</f>
        <v>9257.2999999999993</v>
      </c>
      <c r="K149" s="190"/>
      <c r="L149" s="133">
        <f t="shared" si="19"/>
        <v>-494.10000000000036</v>
      </c>
      <c r="M149" s="133">
        <f>M150</f>
        <v>8763.1999999999989</v>
      </c>
      <c r="N149" s="133"/>
    </row>
    <row r="150" spans="1:14" ht="51.75" x14ac:dyDescent="0.25">
      <c r="A150" s="13" t="s">
        <v>109</v>
      </c>
      <c r="B150" s="147">
        <v>650</v>
      </c>
      <c r="C150" s="118" t="s">
        <v>47</v>
      </c>
      <c r="D150" s="118" t="s">
        <v>41</v>
      </c>
      <c r="E150" s="118" t="s">
        <v>163</v>
      </c>
      <c r="F150" s="152" t="s">
        <v>58</v>
      </c>
      <c r="G150" s="152" t="s">
        <v>38</v>
      </c>
      <c r="H150" s="152" t="s">
        <v>165</v>
      </c>
      <c r="I150" s="118" t="s">
        <v>94</v>
      </c>
      <c r="J150" s="144">
        <v>9257.2999999999993</v>
      </c>
      <c r="K150" s="190"/>
      <c r="L150" s="133">
        <f t="shared" si="19"/>
        <v>-494.10000000000036</v>
      </c>
      <c r="M150" s="185">
        <f>9257.3-494.1</f>
        <v>8763.1999999999989</v>
      </c>
      <c r="N150" s="133"/>
    </row>
    <row r="151" spans="1:14" ht="64.5" x14ac:dyDescent="0.25">
      <c r="A151" s="184" t="s">
        <v>286</v>
      </c>
      <c r="B151" s="147">
        <v>650</v>
      </c>
      <c r="C151" s="118" t="s">
        <v>47</v>
      </c>
      <c r="D151" s="118" t="s">
        <v>41</v>
      </c>
      <c r="E151" s="152" t="s">
        <v>163</v>
      </c>
      <c r="F151" s="152" t="s">
        <v>58</v>
      </c>
      <c r="G151" s="152" t="s">
        <v>41</v>
      </c>
      <c r="H151" s="152" t="s">
        <v>67</v>
      </c>
      <c r="I151" s="118" t="s">
        <v>40</v>
      </c>
      <c r="J151" s="144">
        <f>J152</f>
        <v>0</v>
      </c>
      <c r="K151" s="190"/>
      <c r="L151" s="133">
        <f t="shared" si="19"/>
        <v>37442.199999999997</v>
      </c>
      <c r="M151" s="185">
        <f>M152</f>
        <v>37442.199999999997</v>
      </c>
      <c r="N151" s="133"/>
    </row>
    <row r="152" spans="1:14" ht="26.25" x14ac:dyDescent="0.25">
      <c r="A152" s="184" t="s">
        <v>287</v>
      </c>
      <c r="B152" s="147">
        <v>650</v>
      </c>
      <c r="C152" s="118" t="s">
        <v>47</v>
      </c>
      <c r="D152" s="118" t="s">
        <v>41</v>
      </c>
      <c r="E152" s="152" t="s">
        <v>163</v>
      </c>
      <c r="F152" s="152" t="s">
        <v>58</v>
      </c>
      <c r="G152" s="152" t="s">
        <v>41</v>
      </c>
      <c r="H152" s="152" t="s">
        <v>288</v>
      </c>
      <c r="I152" s="118" t="s">
        <v>40</v>
      </c>
      <c r="J152" s="144">
        <f>J153</f>
        <v>0</v>
      </c>
      <c r="K152" s="190"/>
      <c r="L152" s="133">
        <f t="shared" si="19"/>
        <v>37442.199999999997</v>
      </c>
      <c r="M152" s="185">
        <f>M153</f>
        <v>37442.199999999997</v>
      </c>
      <c r="N152" s="133"/>
    </row>
    <row r="153" spans="1:14" ht="51.75" x14ac:dyDescent="0.25">
      <c r="A153" s="184" t="s">
        <v>109</v>
      </c>
      <c r="B153" s="147">
        <v>650</v>
      </c>
      <c r="C153" s="118" t="s">
        <v>47</v>
      </c>
      <c r="D153" s="118" t="s">
        <v>41</v>
      </c>
      <c r="E153" s="152" t="s">
        <v>163</v>
      </c>
      <c r="F153" s="152" t="s">
        <v>58</v>
      </c>
      <c r="G153" s="152" t="s">
        <v>41</v>
      </c>
      <c r="H153" s="152" t="s">
        <v>288</v>
      </c>
      <c r="I153" s="118" t="s">
        <v>94</v>
      </c>
      <c r="J153" s="144">
        <v>0</v>
      </c>
      <c r="K153" s="190"/>
      <c r="L153" s="133">
        <f t="shared" si="19"/>
        <v>37442.199999999997</v>
      </c>
      <c r="M153" s="185">
        <v>37442.199999999997</v>
      </c>
      <c r="N153" s="133"/>
    </row>
    <row r="154" spans="1:14" ht="24.75" x14ac:dyDescent="0.25">
      <c r="A154" s="113" t="s">
        <v>125</v>
      </c>
      <c r="B154" s="146">
        <v>650</v>
      </c>
      <c r="C154" s="112" t="s">
        <v>47</v>
      </c>
      <c r="D154" s="112" t="s">
        <v>41</v>
      </c>
      <c r="E154" s="150" t="s">
        <v>163</v>
      </c>
      <c r="F154" s="151" t="s">
        <v>53</v>
      </c>
      <c r="G154" s="112" t="s">
        <v>39</v>
      </c>
      <c r="H154" s="112" t="s">
        <v>67</v>
      </c>
      <c r="I154" s="112" t="s">
        <v>40</v>
      </c>
      <c r="J154" s="144">
        <f>J156</f>
        <v>153</v>
      </c>
      <c r="K154" s="190"/>
      <c r="L154" s="133">
        <f t="shared" si="19"/>
        <v>0</v>
      </c>
      <c r="M154" s="133">
        <f>M156</f>
        <v>153</v>
      </c>
      <c r="N154" s="133"/>
    </row>
    <row r="155" spans="1:14" ht="24.75" x14ac:dyDescent="0.25">
      <c r="A155" s="113" t="s">
        <v>168</v>
      </c>
      <c r="B155" s="146">
        <v>650</v>
      </c>
      <c r="C155" s="112" t="s">
        <v>47</v>
      </c>
      <c r="D155" s="112" t="s">
        <v>41</v>
      </c>
      <c r="E155" s="150" t="s">
        <v>163</v>
      </c>
      <c r="F155" s="151" t="s">
        <v>53</v>
      </c>
      <c r="G155" s="151" t="s">
        <v>41</v>
      </c>
      <c r="H155" s="112" t="s">
        <v>67</v>
      </c>
      <c r="I155" s="112" t="s">
        <v>40</v>
      </c>
      <c r="J155" s="144">
        <f>J156</f>
        <v>153</v>
      </c>
      <c r="K155" s="190"/>
      <c r="L155" s="133">
        <f t="shared" si="19"/>
        <v>0</v>
      </c>
      <c r="M155" s="133">
        <f>M156</f>
        <v>153</v>
      </c>
      <c r="N155" s="133"/>
    </row>
    <row r="156" spans="1:14" ht="39" x14ac:dyDescent="0.25">
      <c r="A156" s="36" t="s">
        <v>124</v>
      </c>
      <c r="B156" s="147">
        <v>650</v>
      </c>
      <c r="C156" s="124" t="s">
        <v>47</v>
      </c>
      <c r="D156" s="124" t="s">
        <v>41</v>
      </c>
      <c r="E156" s="138" t="s">
        <v>163</v>
      </c>
      <c r="F156" s="152" t="s">
        <v>53</v>
      </c>
      <c r="G156" s="152" t="s">
        <v>41</v>
      </c>
      <c r="H156" s="152" t="s">
        <v>77</v>
      </c>
      <c r="I156" s="124" t="s">
        <v>40</v>
      </c>
      <c r="J156" s="144">
        <f>J157</f>
        <v>153</v>
      </c>
      <c r="K156" s="190"/>
      <c r="L156" s="133">
        <f t="shared" si="19"/>
        <v>0</v>
      </c>
      <c r="M156" s="133">
        <f>M157</f>
        <v>153</v>
      </c>
      <c r="N156" s="133"/>
    </row>
    <row r="157" spans="1:14" ht="25.5" x14ac:dyDescent="0.25">
      <c r="A157" s="11" t="s">
        <v>64</v>
      </c>
      <c r="B157" s="147">
        <v>650</v>
      </c>
      <c r="C157" s="152" t="s">
        <v>47</v>
      </c>
      <c r="D157" s="152" t="s">
        <v>41</v>
      </c>
      <c r="E157" s="152" t="s">
        <v>163</v>
      </c>
      <c r="F157" s="152" t="s">
        <v>53</v>
      </c>
      <c r="G157" s="152" t="s">
        <v>41</v>
      </c>
      <c r="H157" s="152" t="s">
        <v>77</v>
      </c>
      <c r="I157" s="118" t="s">
        <v>52</v>
      </c>
      <c r="J157" s="144">
        <v>153</v>
      </c>
      <c r="K157" s="190"/>
      <c r="L157" s="133">
        <f t="shared" si="19"/>
        <v>0</v>
      </c>
      <c r="M157" s="133">
        <v>153</v>
      </c>
      <c r="N157" s="133"/>
    </row>
    <row r="158" spans="1:14" x14ac:dyDescent="0.25">
      <c r="A158" s="41" t="s">
        <v>30</v>
      </c>
      <c r="B158" s="148">
        <v>650</v>
      </c>
      <c r="C158" s="127" t="s">
        <v>47</v>
      </c>
      <c r="D158" s="127" t="s">
        <v>45</v>
      </c>
      <c r="E158" s="127" t="s">
        <v>39</v>
      </c>
      <c r="F158" s="127" t="s">
        <v>42</v>
      </c>
      <c r="G158" s="127" t="s">
        <v>39</v>
      </c>
      <c r="H158" s="127" t="s">
        <v>67</v>
      </c>
      <c r="I158" s="127" t="s">
        <v>40</v>
      </c>
      <c r="J158" s="135">
        <f>J161+J164+J168+J173+J176</f>
        <v>3684.8</v>
      </c>
      <c r="K158" s="190"/>
      <c r="L158" s="131">
        <f t="shared" si="19"/>
        <v>3756.2</v>
      </c>
      <c r="M158" s="131">
        <f>M159+M166+M170+M181</f>
        <v>7441</v>
      </c>
      <c r="N158" s="133"/>
    </row>
    <row r="159" spans="1:14" ht="24.75" x14ac:dyDescent="0.25">
      <c r="A159" s="113" t="s">
        <v>176</v>
      </c>
      <c r="B159" s="146">
        <v>650</v>
      </c>
      <c r="C159" s="153" t="s">
        <v>47</v>
      </c>
      <c r="D159" s="153" t="s">
        <v>45</v>
      </c>
      <c r="E159" s="153" t="s">
        <v>134</v>
      </c>
      <c r="F159" s="112" t="s">
        <v>42</v>
      </c>
      <c r="G159" s="112" t="s">
        <v>39</v>
      </c>
      <c r="H159" s="112" t="s">
        <v>67</v>
      </c>
      <c r="I159" s="112" t="s">
        <v>40</v>
      </c>
      <c r="J159" s="137">
        <f>J162+J165</f>
        <v>2562.9</v>
      </c>
      <c r="K159" s="190"/>
      <c r="L159" s="133">
        <f t="shared" si="19"/>
        <v>0</v>
      </c>
      <c r="M159" s="133">
        <f>M162+M165</f>
        <v>2562.9</v>
      </c>
      <c r="N159" s="133"/>
    </row>
    <row r="160" spans="1:14" ht="24.75" x14ac:dyDescent="0.25">
      <c r="A160" s="109" t="s">
        <v>135</v>
      </c>
      <c r="B160" s="146">
        <v>650</v>
      </c>
      <c r="C160" s="153" t="s">
        <v>47</v>
      </c>
      <c r="D160" s="153" t="s">
        <v>45</v>
      </c>
      <c r="E160" s="153" t="s">
        <v>134</v>
      </c>
      <c r="F160" s="153" t="s">
        <v>42</v>
      </c>
      <c r="G160" s="153" t="s">
        <v>38</v>
      </c>
      <c r="H160" s="112" t="s">
        <v>67</v>
      </c>
      <c r="I160" s="112" t="s">
        <v>40</v>
      </c>
      <c r="J160" s="137">
        <f>J162</f>
        <v>400</v>
      </c>
      <c r="K160" s="190"/>
      <c r="L160" s="133">
        <f t="shared" si="19"/>
        <v>0</v>
      </c>
      <c r="M160" s="133">
        <f>M162</f>
        <v>400</v>
      </c>
      <c r="N160" s="133"/>
    </row>
    <row r="161" spans="1:14" ht="39" x14ac:dyDescent="0.25">
      <c r="A161" s="36" t="s">
        <v>124</v>
      </c>
      <c r="B161" s="147">
        <v>650</v>
      </c>
      <c r="C161" s="154" t="s">
        <v>47</v>
      </c>
      <c r="D161" s="154" t="s">
        <v>45</v>
      </c>
      <c r="E161" s="154" t="s">
        <v>134</v>
      </c>
      <c r="F161" s="154" t="s">
        <v>42</v>
      </c>
      <c r="G161" s="154" t="s">
        <v>38</v>
      </c>
      <c r="H161" s="154" t="s">
        <v>77</v>
      </c>
      <c r="I161" s="154" t="s">
        <v>40</v>
      </c>
      <c r="J161" s="137">
        <f>J162</f>
        <v>400</v>
      </c>
      <c r="K161" s="190"/>
      <c r="L161" s="133">
        <f t="shared" si="19"/>
        <v>0</v>
      </c>
      <c r="M161" s="133">
        <f>M162</f>
        <v>400</v>
      </c>
      <c r="N161" s="133"/>
    </row>
    <row r="162" spans="1:14" ht="26.25" x14ac:dyDescent="0.25">
      <c r="A162" s="36" t="s">
        <v>64</v>
      </c>
      <c r="B162" s="147">
        <v>650</v>
      </c>
      <c r="C162" s="154" t="s">
        <v>47</v>
      </c>
      <c r="D162" s="154" t="s">
        <v>45</v>
      </c>
      <c r="E162" s="154" t="s">
        <v>134</v>
      </c>
      <c r="F162" s="154" t="s">
        <v>42</v>
      </c>
      <c r="G162" s="154" t="s">
        <v>38</v>
      </c>
      <c r="H162" s="154" t="s">
        <v>77</v>
      </c>
      <c r="I162" s="154" t="s">
        <v>52</v>
      </c>
      <c r="J162" s="137">
        <v>400</v>
      </c>
      <c r="K162" s="190"/>
      <c r="L162" s="133">
        <f t="shared" si="19"/>
        <v>0</v>
      </c>
      <c r="M162" s="133">
        <v>400</v>
      </c>
      <c r="N162" s="133"/>
    </row>
    <row r="163" spans="1:14" ht="36.75" x14ac:dyDescent="0.25">
      <c r="A163" s="109" t="s">
        <v>136</v>
      </c>
      <c r="B163" s="146">
        <v>650</v>
      </c>
      <c r="C163" s="153" t="s">
        <v>47</v>
      </c>
      <c r="D163" s="153" t="s">
        <v>45</v>
      </c>
      <c r="E163" s="153" t="s">
        <v>134</v>
      </c>
      <c r="F163" s="153" t="s">
        <v>42</v>
      </c>
      <c r="G163" s="153" t="s">
        <v>41</v>
      </c>
      <c r="H163" s="112" t="s">
        <v>67</v>
      </c>
      <c r="I163" s="112" t="s">
        <v>40</v>
      </c>
      <c r="J163" s="137">
        <f>J165</f>
        <v>2162.9</v>
      </c>
      <c r="K163" s="190"/>
      <c r="L163" s="133">
        <f t="shared" si="19"/>
        <v>0</v>
      </c>
      <c r="M163" s="133">
        <f>M165</f>
        <v>2162.9</v>
      </c>
      <c r="N163" s="133"/>
    </row>
    <row r="164" spans="1:14" ht="39" x14ac:dyDescent="0.25">
      <c r="A164" s="36" t="s">
        <v>124</v>
      </c>
      <c r="B164" s="147">
        <v>650</v>
      </c>
      <c r="C164" s="154" t="s">
        <v>47</v>
      </c>
      <c r="D164" s="154" t="s">
        <v>45</v>
      </c>
      <c r="E164" s="154" t="s">
        <v>134</v>
      </c>
      <c r="F164" s="154" t="s">
        <v>42</v>
      </c>
      <c r="G164" s="154" t="s">
        <v>41</v>
      </c>
      <c r="H164" s="154" t="s">
        <v>77</v>
      </c>
      <c r="I164" s="154" t="s">
        <v>40</v>
      </c>
      <c r="J164" s="137">
        <f>J165</f>
        <v>2162.9</v>
      </c>
      <c r="K164" s="190"/>
      <c r="L164" s="133">
        <f t="shared" si="19"/>
        <v>0</v>
      </c>
      <c r="M164" s="133">
        <f>M165</f>
        <v>2162.9</v>
      </c>
      <c r="N164" s="133"/>
    </row>
    <row r="165" spans="1:14" ht="26.25" x14ac:dyDescent="0.25">
      <c r="A165" s="36" t="s">
        <v>64</v>
      </c>
      <c r="B165" s="147">
        <v>650</v>
      </c>
      <c r="C165" s="154" t="s">
        <v>47</v>
      </c>
      <c r="D165" s="154" t="s">
        <v>45</v>
      </c>
      <c r="E165" s="154" t="s">
        <v>134</v>
      </c>
      <c r="F165" s="154" t="s">
        <v>42</v>
      </c>
      <c r="G165" s="154" t="s">
        <v>41</v>
      </c>
      <c r="H165" s="154" t="s">
        <v>77</v>
      </c>
      <c r="I165" s="154" t="s">
        <v>52</v>
      </c>
      <c r="J165" s="137">
        <f>2246.9-84</f>
        <v>2162.9</v>
      </c>
      <c r="K165" s="190"/>
      <c r="L165" s="133">
        <f t="shared" si="19"/>
        <v>0</v>
      </c>
      <c r="M165" s="133">
        <f>2246.9-84</f>
        <v>2162.9</v>
      </c>
      <c r="N165" s="133"/>
    </row>
    <row r="166" spans="1:14" ht="24.75" x14ac:dyDescent="0.25">
      <c r="A166" s="113" t="s">
        <v>160</v>
      </c>
      <c r="B166" s="146">
        <v>650</v>
      </c>
      <c r="C166" s="153" t="s">
        <v>47</v>
      </c>
      <c r="D166" s="153" t="s">
        <v>45</v>
      </c>
      <c r="E166" s="153" t="s">
        <v>161</v>
      </c>
      <c r="F166" s="112" t="s">
        <v>42</v>
      </c>
      <c r="G166" s="112" t="s">
        <v>39</v>
      </c>
      <c r="H166" s="112" t="s">
        <v>67</v>
      </c>
      <c r="I166" s="112" t="s">
        <v>40</v>
      </c>
      <c r="J166" s="137">
        <f>J169</f>
        <v>1091.9000000000001</v>
      </c>
      <c r="K166" s="190"/>
      <c r="L166" s="133">
        <f t="shared" si="19"/>
        <v>0</v>
      </c>
      <c r="M166" s="133">
        <f>M169</f>
        <v>1091.9000000000001</v>
      </c>
      <c r="N166" s="133"/>
    </row>
    <row r="167" spans="1:14" ht="36.75" x14ac:dyDescent="0.25">
      <c r="A167" s="113" t="s">
        <v>96</v>
      </c>
      <c r="B167" s="146">
        <v>650</v>
      </c>
      <c r="C167" s="153" t="s">
        <v>47</v>
      </c>
      <c r="D167" s="153" t="s">
        <v>45</v>
      </c>
      <c r="E167" s="153" t="s">
        <v>161</v>
      </c>
      <c r="F167" s="153" t="s">
        <v>42</v>
      </c>
      <c r="G167" s="153" t="s">
        <v>38</v>
      </c>
      <c r="H167" s="112" t="s">
        <v>67</v>
      </c>
      <c r="I167" s="112" t="s">
        <v>40</v>
      </c>
      <c r="J167" s="137">
        <f>J169</f>
        <v>1091.9000000000001</v>
      </c>
      <c r="K167" s="190"/>
      <c r="L167" s="133">
        <f t="shared" si="19"/>
        <v>0</v>
      </c>
      <c r="M167" s="133">
        <f>M169</f>
        <v>1091.9000000000001</v>
      </c>
      <c r="N167" s="133"/>
    </row>
    <row r="168" spans="1:14" ht="34.5" customHeight="1" x14ac:dyDescent="0.25">
      <c r="A168" s="36" t="s">
        <v>124</v>
      </c>
      <c r="B168" s="156">
        <v>650</v>
      </c>
      <c r="C168" s="154" t="s">
        <v>47</v>
      </c>
      <c r="D168" s="154" t="s">
        <v>45</v>
      </c>
      <c r="E168" s="154" t="s">
        <v>161</v>
      </c>
      <c r="F168" s="154" t="s">
        <v>42</v>
      </c>
      <c r="G168" s="154" t="s">
        <v>38</v>
      </c>
      <c r="H168" s="154" t="s">
        <v>77</v>
      </c>
      <c r="I168" s="154" t="s">
        <v>40</v>
      </c>
      <c r="J168" s="137">
        <f>J169</f>
        <v>1091.9000000000001</v>
      </c>
      <c r="K168" s="190"/>
      <c r="L168" s="133">
        <f t="shared" si="19"/>
        <v>0</v>
      </c>
      <c r="M168" s="133">
        <f>M169</f>
        <v>1091.9000000000001</v>
      </c>
      <c r="N168" s="133"/>
    </row>
    <row r="169" spans="1:14" ht="26.25" x14ac:dyDescent="0.25">
      <c r="A169" s="36" t="s">
        <v>64</v>
      </c>
      <c r="B169" s="156">
        <v>650</v>
      </c>
      <c r="C169" s="154" t="s">
        <v>47</v>
      </c>
      <c r="D169" s="154" t="s">
        <v>45</v>
      </c>
      <c r="E169" s="154" t="s">
        <v>161</v>
      </c>
      <c r="F169" s="154" t="s">
        <v>42</v>
      </c>
      <c r="G169" s="154" t="s">
        <v>38</v>
      </c>
      <c r="H169" s="154" t="s">
        <v>77</v>
      </c>
      <c r="I169" s="154" t="s">
        <v>52</v>
      </c>
      <c r="J169" s="137">
        <v>1091.9000000000001</v>
      </c>
      <c r="K169" s="190"/>
      <c r="L169" s="133">
        <f t="shared" si="19"/>
        <v>0</v>
      </c>
      <c r="M169" s="133">
        <v>1091.9000000000001</v>
      </c>
      <c r="N169" s="133"/>
    </row>
    <row r="170" spans="1:14" ht="36.75" x14ac:dyDescent="0.25">
      <c r="A170" s="113" t="s">
        <v>137</v>
      </c>
      <c r="B170" s="146">
        <v>650</v>
      </c>
      <c r="C170" s="153" t="s">
        <v>47</v>
      </c>
      <c r="D170" s="153" t="s">
        <v>45</v>
      </c>
      <c r="E170" s="153" t="s">
        <v>138</v>
      </c>
      <c r="F170" s="112" t="s">
        <v>42</v>
      </c>
      <c r="G170" s="112" t="s">
        <v>39</v>
      </c>
      <c r="H170" s="112" t="s">
        <v>67</v>
      </c>
      <c r="I170" s="112" t="s">
        <v>40</v>
      </c>
      <c r="J170" s="137">
        <f>J174+J177</f>
        <v>30</v>
      </c>
      <c r="K170" s="190"/>
      <c r="L170" s="133">
        <f t="shared" si="19"/>
        <v>3456.2</v>
      </c>
      <c r="M170" s="133">
        <f>M171+M175+M178</f>
        <v>3486.2</v>
      </c>
      <c r="N170" s="133"/>
    </row>
    <row r="171" spans="1:14" ht="24.75" x14ac:dyDescent="0.25">
      <c r="A171" s="113" t="s">
        <v>169</v>
      </c>
      <c r="B171" s="146">
        <v>650</v>
      </c>
      <c r="C171" s="153" t="s">
        <v>47</v>
      </c>
      <c r="D171" s="153" t="s">
        <v>45</v>
      </c>
      <c r="E171" s="153" t="s">
        <v>138</v>
      </c>
      <c r="F171" s="153" t="s">
        <v>44</v>
      </c>
      <c r="G171" s="112" t="s">
        <v>39</v>
      </c>
      <c r="H171" s="112" t="s">
        <v>67</v>
      </c>
      <c r="I171" s="112" t="s">
        <v>40</v>
      </c>
      <c r="J171" s="137">
        <f>J173</f>
        <v>30</v>
      </c>
      <c r="K171" s="190"/>
      <c r="L171" s="133">
        <f t="shared" si="19"/>
        <v>0</v>
      </c>
      <c r="M171" s="133">
        <f>M173</f>
        <v>30</v>
      </c>
      <c r="N171" s="133"/>
    </row>
    <row r="172" spans="1:14" ht="24.75" x14ac:dyDescent="0.25">
      <c r="A172" s="113" t="s">
        <v>192</v>
      </c>
      <c r="B172" s="146">
        <v>650</v>
      </c>
      <c r="C172" s="153" t="s">
        <v>47</v>
      </c>
      <c r="D172" s="153" t="s">
        <v>45</v>
      </c>
      <c r="E172" s="153" t="s">
        <v>138</v>
      </c>
      <c r="F172" s="153" t="s">
        <v>44</v>
      </c>
      <c r="G172" s="153" t="s">
        <v>171</v>
      </c>
      <c r="H172" s="112" t="s">
        <v>67</v>
      </c>
      <c r="I172" s="112" t="s">
        <v>40</v>
      </c>
      <c r="J172" s="137">
        <f>J174</f>
        <v>30</v>
      </c>
      <c r="K172" s="190"/>
      <c r="L172" s="133">
        <f t="shared" si="19"/>
        <v>0</v>
      </c>
      <c r="M172" s="133">
        <f>M174</f>
        <v>30</v>
      </c>
      <c r="N172" s="133"/>
    </row>
    <row r="173" spans="1:14" ht="31.5" customHeight="1" x14ac:dyDescent="0.25">
      <c r="A173" s="36" t="s">
        <v>124</v>
      </c>
      <c r="B173" s="156">
        <v>650</v>
      </c>
      <c r="C173" s="154" t="s">
        <v>47</v>
      </c>
      <c r="D173" s="154" t="s">
        <v>45</v>
      </c>
      <c r="E173" s="154" t="s">
        <v>138</v>
      </c>
      <c r="F173" s="154" t="s">
        <v>44</v>
      </c>
      <c r="G173" s="154" t="s">
        <v>171</v>
      </c>
      <c r="H173" s="154" t="s">
        <v>77</v>
      </c>
      <c r="I173" s="154" t="s">
        <v>40</v>
      </c>
      <c r="J173" s="137">
        <f>J174</f>
        <v>30</v>
      </c>
      <c r="K173" s="190"/>
      <c r="L173" s="133">
        <f t="shared" si="19"/>
        <v>0</v>
      </c>
      <c r="M173" s="133">
        <f>M174</f>
        <v>30</v>
      </c>
      <c r="N173" s="133"/>
    </row>
    <row r="174" spans="1:14" ht="26.25" x14ac:dyDescent="0.25">
      <c r="A174" s="36" t="s">
        <v>64</v>
      </c>
      <c r="B174" s="156">
        <v>650</v>
      </c>
      <c r="C174" s="154" t="s">
        <v>47</v>
      </c>
      <c r="D174" s="154" t="s">
        <v>45</v>
      </c>
      <c r="E174" s="154" t="s">
        <v>138</v>
      </c>
      <c r="F174" s="154" t="s">
        <v>44</v>
      </c>
      <c r="G174" s="154" t="s">
        <v>171</v>
      </c>
      <c r="H174" s="154" t="s">
        <v>77</v>
      </c>
      <c r="I174" s="154" t="s">
        <v>52</v>
      </c>
      <c r="J174" s="137">
        <f>230-200</f>
        <v>30</v>
      </c>
      <c r="K174" s="190"/>
      <c r="L174" s="133">
        <f t="shared" si="19"/>
        <v>0</v>
      </c>
      <c r="M174" s="133">
        <f>230-200</f>
        <v>30</v>
      </c>
      <c r="N174" s="133"/>
    </row>
    <row r="175" spans="1:14" ht="25.5" x14ac:dyDescent="0.25">
      <c r="A175" s="1" t="s">
        <v>173</v>
      </c>
      <c r="B175" s="156">
        <v>650</v>
      </c>
      <c r="C175" s="154" t="s">
        <v>47</v>
      </c>
      <c r="D175" s="154" t="s">
        <v>45</v>
      </c>
      <c r="E175" s="154" t="s">
        <v>138</v>
      </c>
      <c r="F175" s="154" t="s">
        <v>50</v>
      </c>
      <c r="G175" s="112" t="s">
        <v>39</v>
      </c>
      <c r="H175" s="112" t="s">
        <v>67</v>
      </c>
      <c r="I175" s="112" t="s">
        <v>40</v>
      </c>
      <c r="J175" s="137">
        <f>J177</f>
        <v>0</v>
      </c>
      <c r="K175" s="190"/>
      <c r="L175" s="133">
        <f t="shared" si="19"/>
        <v>0</v>
      </c>
      <c r="M175" s="133">
        <f>M177</f>
        <v>0</v>
      </c>
      <c r="N175" s="133"/>
    </row>
    <row r="176" spans="1:14" ht="40.5" customHeight="1" x14ac:dyDescent="0.25">
      <c r="A176" s="36" t="s">
        <v>124</v>
      </c>
      <c r="B176" s="156">
        <v>650</v>
      </c>
      <c r="C176" s="154" t="s">
        <v>47</v>
      </c>
      <c r="D176" s="154" t="s">
        <v>45</v>
      </c>
      <c r="E176" s="154" t="s">
        <v>138</v>
      </c>
      <c r="F176" s="154" t="s">
        <v>50</v>
      </c>
      <c r="G176" s="154" t="s">
        <v>171</v>
      </c>
      <c r="H176" s="154" t="s">
        <v>77</v>
      </c>
      <c r="I176" s="154" t="s">
        <v>40</v>
      </c>
      <c r="J176" s="137">
        <f>J177</f>
        <v>0</v>
      </c>
      <c r="K176" s="190"/>
      <c r="L176" s="133">
        <f t="shared" si="19"/>
        <v>0</v>
      </c>
      <c r="M176" s="133">
        <f>M177</f>
        <v>0</v>
      </c>
      <c r="N176" s="133"/>
    </row>
    <row r="177" spans="1:14" ht="26.25" x14ac:dyDescent="0.25">
      <c r="A177" s="36" t="s">
        <v>64</v>
      </c>
      <c r="B177" s="156">
        <v>650</v>
      </c>
      <c r="C177" s="154" t="s">
        <v>47</v>
      </c>
      <c r="D177" s="154" t="s">
        <v>45</v>
      </c>
      <c r="E177" s="154" t="s">
        <v>138</v>
      </c>
      <c r="F177" s="154" t="s">
        <v>50</v>
      </c>
      <c r="G177" s="154" t="s">
        <v>171</v>
      </c>
      <c r="H177" s="154" t="s">
        <v>77</v>
      </c>
      <c r="I177" s="154" t="s">
        <v>52</v>
      </c>
      <c r="J177" s="137">
        <f>400-400</f>
        <v>0</v>
      </c>
      <c r="K177" s="190"/>
      <c r="L177" s="133">
        <f t="shared" si="19"/>
        <v>0</v>
      </c>
      <c r="M177" s="133">
        <f>400-400</f>
        <v>0</v>
      </c>
      <c r="N177" s="133"/>
    </row>
    <row r="178" spans="1:14" ht="39" x14ac:dyDescent="0.25">
      <c r="A178" s="36" t="s">
        <v>192</v>
      </c>
      <c r="B178" s="156">
        <v>650</v>
      </c>
      <c r="C178" s="154" t="s">
        <v>47</v>
      </c>
      <c r="D178" s="154" t="s">
        <v>45</v>
      </c>
      <c r="E178" s="154" t="s">
        <v>138</v>
      </c>
      <c r="F178" s="154" t="s">
        <v>44</v>
      </c>
      <c r="G178" s="154" t="s">
        <v>38</v>
      </c>
      <c r="H178" s="154" t="s">
        <v>67</v>
      </c>
      <c r="I178" s="154" t="s">
        <v>40</v>
      </c>
      <c r="J178" s="137">
        <f>J179</f>
        <v>0</v>
      </c>
      <c r="K178" s="190"/>
      <c r="L178" s="133">
        <f t="shared" si="19"/>
        <v>3456.2</v>
      </c>
      <c r="M178" s="133">
        <f>M179</f>
        <v>3456.2</v>
      </c>
      <c r="N178" s="133"/>
    </row>
    <row r="179" spans="1:14" ht="26.25" x14ac:dyDescent="0.25">
      <c r="A179" s="36" t="s">
        <v>289</v>
      </c>
      <c r="B179" s="156">
        <v>650</v>
      </c>
      <c r="C179" s="154" t="s">
        <v>47</v>
      </c>
      <c r="D179" s="154" t="s">
        <v>45</v>
      </c>
      <c r="E179" s="154" t="s">
        <v>138</v>
      </c>
      <c r="F179" s="154" t="s">
        <v>44</v>
      </c>
      <c r="G179" s="154" t="s">
        <v>38</v>
      </c>
      <c r="H179" s="154" t="s">
        <v>290</v>
      </c>
      <c r="I179" s="154" t="s">
        <v>40</v>
      </c>
      <c r="J179" s="137">
        <f>J180</f>
        <v>0</v>
      </c>
      <c r="K179" s="190"/>
      <c r="L179" s="133">
        <f t="shared" si="19"/>
        <v>3456.2</v>
      </c>
      <c r="M179" s="133">
        <f>M180</f>
        <v>3456.2</v>
      </c>
      <c r="N179" s="133"/>
    </row>
    <row r="180" spans="1:14" ht="26.25" x14ac:dyDescent="0.25">
      <c r="A180" s="36" t="s">
        <v>64</v>
      </c>
      <c r="B180" s="156">
        <v>650</v>
      </c>
      <c r="C180" s="154" t="s">
        <v>47</v>
      </c>
      <c r="D180" s="154" t="s">
        <v>45</v>
      </c>
      <c r="E180" s="154" t="s">
        <v>138</v>
      </c>
      <c r="F180" s="154" t="s">
        <v>44</v>
      </c>
      <c r="G180" s="154" t="s">
        <v>38</v>
      </c>
      <c r="H180" s="154" t="s">
        <v>290</v>
      </c>
      <c r="I180" s="154" t="s">
        <v>52</v>
      </c>
      <c r="J180" s="137">
        <v>0</v>
      </c>
      <c r="K180" s="190"/>
      <c r="L180" s="133">
        <f t="shared" si="19"/>
        <v>3456.2</v>
      </c>
      <c r="M180" s="133">
        <v>3456.2</v>
      </c>
      <c r="N180" s="133"/>
    </row>
    <row r="181" spans="1:14" ht="39" x14ac:dyDescent="0.25">
      <c r="A181" s="36" t="s">
        <v>139</v>
      </c>
      <c r="B181" s="156">
        <v>650</v>
      </c>
      <c r="C181" s="154" t="s">
        <v>47</v>
      </c>
      <c r="D181" s="154" t="s">
        <v>45</v>
      </c>
      <c r="E181" s="154" t="s">
        <v>140</v>
      </c>
      <c r="F181" s="154" t="s">
        <v>42</v>
      </c>
      <c r="G181" s="154" t="s">
        <v>39</v>
      </c>
      <c r="H181" s="154" t="s">
        <v>67</v>
      </c>
      <c r="I181" s="154" t="s">
        <v>40</v>
      </c>
      <c r="J181" s="137">
        <f>J182</f>
        <v>0</v>
      </c>
      <c r="K181" s="190"/>
      <c r="L181" s="133">
        <f t="shared" si="19"/>
        <v>300</v>
      </c>
      <c r="M181" s="133">
        <f>M182</f>
        <v>300</v>
      </c>
      <c r="N181" s="133"/>
    </row>
    <row r="182" spans="1:14" ht="51.75" x14ac:dyDescent="0.25">
      <c r="A182" s="36" t="s">
        <v>115</v>
      </c>
      <c r="B182" s="156">
        <v>650</v>
      </c>
      <c r="C182" s="154" t="s">
        <v>47</v>
      </c>
      <c r="D182" s="154" t="s">
        <v>45</v>
      </c>
      <c r="E182" s="154" t="s">
        <v>140</v>
      </c>
      <c r="F182" s="154" t="s">
        <v>42</v>
      </c>
      <c r="G182" s="154" t="s">
        <v>41</v>
      </c>
      <c r="H182" s="154" t="s">
        <v>67</v>
      </c>
      <c r="I182" s="154" t="s">
        <v>40</v>
      </c>
      <c r="J182" s="137">
        <f>J183</f>
        <v>0</v>
      </c>
      <c r="K182" s="190"/>
      <c r="L182" s="133">
        <f t="shared" si="19"/>
        <v>300</v>
      </c>
      <c r="M182" s="133">
        <f>M183</f>
        <v>300</v>
      </c>
      <c r="N182" s="133"/>
    </row>
    <row r="183" spans="1:14" ht="26.25" x14ac:dyDescent="0.25">
      <c r="A183" s="36" t="s">
        <v>292</v>
      </c>
      <c r="B183" s="156">
        <v>650</v>
      </c>
      <c r="C183" s="154" t="s">
        <v>47</v>
      </c>
      <c r="D183" s="154" t="s">
        <v>45</v>
      </c>
      <c r="E183" s="154" t="s">
        <v>140</v>
      </c>
      <c r="F183" s="154" t="s">
        <v>42</v>
      </c>
      <c r="G183" s="154" t="s">
        <v>41</v>
      </c>
      <c r="H183" s="154" t="s">
        <v>290</v>
      </c>
      <c r="I183" s="154" t="s">
        <v>40</v>
      </c>
      <c r="J183" s="137">
        <f>J184</f>
        <v>0</v>
      </c>
      <c r="K183" s="190"/>
      <c r="L183" s="133">
        <f t="shared" si="19"/>
        <v>300</v>
      </c>
      <c r="M183" s="133">
        <f>M184</f>
        <v>300</v>
      </c>
      <c r="N183" s="133"/>
    </row>
    <row r="184" spans="1:14" ht="26.25" x14ac:dyDescent="0.25">
      <c r="A184" s="36" t="s">
        <v>64</v>
      </c>
      <c r="B184" s="156">
        <v>650</v>
      </c>
      <c r="C184" s="154" t="s">
        <v>47</v>
      </c>
      <c r="D184" s="154" t="s">
        <v>45</v>
      </c>
      <c r="E184" s="154" t="s">
        <v>140</v>
      </c>
      <c r="F184" s="154" t="s">
        <v>42</v>
      </c>
      <c r="G184" s="154" t="s">
        <v>41</v>
      </c>
      <c r="H184" s="154" t="s">
        <v>290</v>
      </c>
      <c r="I184" s="154" t="s">
        <v>52</v>
      </c>
      <c r="J184" s="137">
        <v>0</v>
      </c>
      <c r="K184" s="190"/>
      <c r="L184" s="133">
        <f t="shared" si="19"/>
        <v>300</v>
      </c>
      <c r="M184" s="133">
        <v>300</v>
      </c>
      <c r="N184" s="133"/>
    </row>
    <row r="185" spans="1:14" x14ac:dyDescent="0.25">
      <c r="A185" s="47" t="s">
        <v>126</v>
      </c>
      <c r="B185" s="149">
        <v>650</v>
      </c>
      <c r="C185" s="157" t="s">
        <v>48</v>
      </c>
      <c r="D185" s="157" t="s">
        <v>39</v>
      </c>
      <c r="E185" s="157" t="s">
        <v>39</v>
      </c>
      <c r="F185" s="157" t="s">
        <v>42</v>
      </c>
      <c r="G185" s="157" t="s">
        <v>39</v>
      </c>
      <c r="H185" s="157" t="s">
        <v>67</v>
      </c>
      <c r="I185" s="157" t="s">
        <v>40</v>
      </c>
      <c r="J185" s="130">
        <f t="shared" ref="J185" si="20">J186</f>
        <v>100</v>
      </c>
      <c r="K185" s="190"/>
      <c r="L185" s="133">
        <f t="shared" si="19"/>
        <v>925.90000000000009</v>
      </c>
      <c r="M185" s="133">
        <f t="shared" ref="M185" si="21">M186</f>
        <v>1025.9000000000001</v>
      </c>
      <c r="N185" s="133"/>
    </row>
    <row r="186" spans="1:14" x14ac:dyDescent="0.25">
      <c r="A186" s="39" t="s">
        <v>127</v>
      </c>
      <c r="B186" s="148">
        <v>650</v>
      </c>
      <c r="C186" s="158" t="s">
        <v>48</v>
      </c>
      <c r="D186" s="158" t="s">
        <v>38</v>
      </c>
      <c r="E186" s="158" t="s">
        <v>39</v>
      </c>
      <c r="F186" s="158" t="s">
        <v>42</v>
      </c>
      <c r="G186" s="158" t="s">
        <v>39</v>
      </c>
      <c r="H186" s="158" t="s">
        <v>67</v>
      </c>
      <c r="I186" s="158" t="s">
        <v>40</v>
      </c>
      <c r="J186" s="135">
        <f>J189</f>
        <v>100</v>
      </c>
      <c r="K186" s="190"/>
      <c r="L186" s="131">
        <f t="shared" si="19"/>
        <v>925.90000000000009</v>
      </c>
      <c r="M186" s="131">
        <f>M187</f>
        <v>1025.9000000000001</v>
      </c>
      <c r="N186" s="133"/>
    </row>
    <row r="187" spans="1:14" ht="24.75" x14ac:dyDescent="0.25">
      <c r="A187" s="113" t="s">
        <v>174</v>
      </c>
      <c r="B187" s="146">
        <v>650</v>
      </c>
      <c r="C187" s="153" t="s">
        <v>48</v>
      </c>
      <c r="D187" s="153" t="s">
        <v>38</v>
      </c>
      <c r="E187" s="153" t="s">
        <v>175</v>
      </c>
      <c r="F187" s="112" t="s">
        <v>42</v>
      </c>
      <c r="G187" s="112" t="s">
        <v>39</v>
      </c>
      <c r="H187" s="112" t="s">
        <v>67</v>
      </c>
      <c r="I187" s="112" t="s">
        <v>40</v>
      </c>
      <c r="J187" s="137">
        <f>J189</f>
        <v>100</v>
      </c>
      <c r="K187" s="190"/>
      <c r="L187" s="133">
        <f t="shared" si="19"/>
        <v>925.90000000000009</v>
      </c>
      <c r="M187" s="133">
        <f>M188</f>
        <v>1025.9000000000001</v>
      </c>
      <c r="N187" s="133"/>
    </row>
    <row r="188" spans="1:14" ht="48.75" x14ac:dyDescent="0.25">
      <c r="A188" s="109" t="s">
        <v>128</v>
      </c>
      <c r="B188" s="146">
        <v>650</v>
      </c>
      <c r="C188" s="153" t="s">
        <v>48</v>
      </c>
      <c r="D188" s="153" t="s">
        <v>38</v>
      </c>
      <c r="E188" s="153" t="s">
        <v>175</v>
      </c>
      <c r="F188" s="153" t="s">
        <v>42</v>
      </c>
      <c r="G188" s="153" t="s">
        <v>38</v>
      </c>
      <c r="H188" s="112" t="s">
        <v>67</v>
      </c>
      <c r="I188" s="112" t="s">
        <v>40</v>
      </c>
      <c r="J188" s="137">
        <f>J190</f>
        <v>100</v>
      </c>
      <c r="K188" s="190"/>
      <c r="L188" s="133">
        <f t="shared" si="19"/>
        <v>925.90000000000009</v>
      </c>
      <c r="M188" s="133">
        <f>M190+M192</f>
        <v>1025.9000000000001</v>
      </c>
      <c r="N188" s="133"/>
    </row>
    <row r="189" spans="1:14" x14ac:dyDescent="0.25">
      <c r="A189" s="6" t="s">
        <v>129</v>
      </c>
      <c r="B189" s="147">
        <v>650</v>
      </c>
      <c r="C189" s="154" t="s">
        <v>48</v>
      </c>
      <c r="D189" s="154" t="s">
        <v>38</v>
      </c>
      <c r="E189" s="154" t="s">
        <v>175</v>
      </c>
      <c r="F189" s="154" t="s">
        <v>42</v>
      </c>
      <c r="G189" s="154" t="s">
        <v>38</v>
      </c>
      <c r="H189" s="154" t="s">
        <v>84</v>
      </c>
      <c r="I189" s="154" t="s">
        <v>40</v>
      </c>
      <c r="J189" s="137">
        <f>J190</f>
        <v>100</v>
      </c>
      <c r="K189" s="190"/>
      <c r="L189" s="133">
        <f t="shared" si="19"/>
        <v>881.9</v>
      </c>
      <c r="M189" s="133">
        <f>M190</f>
        <v>981.9</v>
      </c>
      <c r="N189" s="133"/>
    </row>
    <row r="190" spans="1:14" ht="26.25" x14ac:dyDescent="0.25">
      <c r="A190" s="36" t="s">
        <v>64</v>
      </c>
      <c r="B190" s="147">
        <v>650</v>
      </c>
      <c r="C190" s="154" t="s">
        <v>48</v>
      </c>
      <c r="D190" s="154" t="s">
        <v>38</v>
      </c>
      <c r="E190" s="154" t="s">
        <v>175</v>
      </c>
      <c r="F190" s="154" t="s">
        <v>42</v>
      </c>
      <c r="G190" s="154" t="s">
        <v>38</v>
      </c>
      <c r="H190" s="154" t="s">
        <v>84</v>
      </c>
      <c r="I190" s="154" t="s">
        <v>52</v>
      </c>
      <c r="J190" s="137">
        <v>100</v>
      </c>
      <c r="K190" s="190"/>
      <c r="L190" s="133">
        <f t="shared" si="19"/>
        <v>881.9</v>
      </c>
      <c r="M190" s="133">
        <v>981.9</v>
      </c>
      <c r="N190" s="133"/>
    </row>
    <row r="191" spans="1:14" x14ac:dyDescent="0.25">
      <c r="A191" s="36" t="s">
        <v>297</v>
      </c>
      <c r="B191" s="147">
        <v>650</v>
      </c>
      <c r="C191" s="154" t="s">
        <v>48</v>
      </c>
      <c r="D191" s="154" t="s">
        <v>38</v>
      </c>
      <c r="E191" s="154" t="s">
        <v>175</v>
      </c>
      <c r="F191" s="154" t="s">
        <v>42</v>
      </c>
      <c r="G191" s="154" t="s">
        <v>38</v>
      </c>
      <c r="H191" s="154" t="s">
        <v>84</v>
      </c>
      <c r="I191" s="154" t="s">
        <v>40</v>
      </c>
      <c r="J191" s="137">
        <f>J192</f>
        <v>0</v>
      </c>
      <c r="K191" s="190"/>
      <c r="L191" s="133">
        <f t="shared" si="19"/>
        <v>44</v>
      </c>
      <c r="M191" s="133">
        <f>M192</f>
        <v>44</v>
      </c>
      <c r="N191" s="133"/>
    </row>
    <row r="192" spans="1:14" x14ac:dyDescent="0.25">
      <c r="A192" s="36" t="s">
        <v>377</v>
      </c>
      <c r="B192" s="147">
        <v>650</v>
      </c>
      <c r="C192" s="154" t="s">
        <v>48</v>
      </c>
      <c r="D192" s="154" t="s">
        <v>38</v>
      </c>
      <c r="E192" s="154" t="s">
        <v>175</v>
      </c>
      <c r="F192" s="154" t="s">
        <v>42</v>
      </c>
      <c r="G192" s="154" t="s">
        <v>38</v>
      </c>
      <c r="H192" s="154" t="s">
        <v>84</v>
      </c>
      <c r="I192" s="154" t="s">
        <v>303</v>
      </c>
      <c r="J192" s="137">
        <v>0</v>
      </c>
      <c r="K192" s="190"/>
      <c r="L192" s="133">
        <f t="shared" si="19"/>
        <v>44</v>
      </c>
      <c r="M192" s="133">
        <v>44</v>
      </c>
      <c r="N192" s="133"/>
    </row>
    <row r="193" spans="1:14" s="189" customFormat="1" x14ac:dyDescent="0.25">
      <c r="A193" s="49" t="s">
        <v>31</v>
      </c>
      <c r="B193" s="149">
        <v>650</v>
      </c>
      <c r="C193" s="129" t="s">
        <v>78</v>
      </c>
      <c r="D193" s="129" t="s">
        <v>39</v>
      </c>
      <c r="E193" s="129" t="s">
        <v>39</v>
      </c>
      <c r="F193" s="129" t="s">
        <v>42</v>
      </c>
      <c r="G193" s="129" t="s">
        <v>39</v>
      </c>
      <c r="H193" s="129" t="s">
        <v>67</v>
      </c>
      <c r="I193" s="129" t="s">
        <v>40</v>
      </c>
      <c r="J193" s="130">
        <f>J194</f>
        <v>300</v>
      </c>
      <c r="K193" s="191"/>
      <c r="L193" s="131">
        <f t="shared" si="19"/>
        <v>0</v>
      </c>
      <c r="M193" s="131">
        <f>M194</f>
        <v>300</v>
      </c>
      <c r="N193" s="131"/>
    </row>
    <row r="194" spans="1:14" s="189" customFormat="1" ht="14.25" x14ac:dyDescent="0.2">
      <c r="A194" s="39" t="s">
        <v>32</v>
      </c>
      <c r="B194" s="148">
        <v>650</v>
      </c>
      <c r="C194" s="127" t="s">
        <v>78</v>
      </c>
      <c r="D194" s="127" t="s">
        <v>38</v>
      </c>
      <c r="E194" s="127" t="s">
        <v>39</v>
      </c>
      <c r="F194" s="127" t="s">
        <v>42</v>
      </c>
      <c r="G194" s="127" t="s">
        <v>39</v>
      </c>
      <c r="H194" s="127" t="s">
        <v>67</v>
      </c>
      <c r="I194" s="127" t="s">
        <v>40</v>
      </c>
      <c r="J194" s="135">
        <f>J197</f>
        <v>300</v>
      </c>
      <c r="K194" s="191"/>
      <c r="L194" s="131">
        <f t="shared" si="19"/>
        <v>0</v>
      </c>
      <c r="M194" s="131">
        <f>M197</f>
        <v>300</v>
      </c>
      <c r="N194" s="131"/>
    </row>
    <row r="195" spans="1:14" ht="36.75" x14ac:dyDescent="0.25">
      <c r="A195" s="113" t="s">
        <v>139</v>
      </c>
      <c r="B195" s="146">
        <v>650</v>
      </c>
      <c r="C195" s="112" t="s">
        <v>78</v>
      </c>
      <c r="D195" s="112" t="s">
        <v>38</v>
      </c>
      <c r="E195" s="112" t="s">
        <v>140</v>
      </c>
      <c r="F195" s="112" t="s">
        <v>42</v>
      </c>
      <c r="G195" s="112" t="s">
        <v>39</v>
      </c>
      <c r="H195" s="112" t="s">
        <v>67</v>
      </c>
      <c r="I195" s="112" t="s">
        <v>40</v>
      </c>
      <c r="J195" s="137">
        <f>J198</f>
        <v>300</v>
      </c>
      <c r="K195" s="190"/>
      <c r="L195" s="133">
        <f t="shared" si="19"/>
        <v>0</v>
      </c>
      <c r="M195" s="133">
        <f>M198</f>
        <v>300</v>
      </c>
      <c r="N195" s="133"/>
    </row>
    <row r="196" spans="1:14" ht="36.75" x14ac:dyDescent="0.25">
      <c r="A196" s="105" t="s">
        <v>116</v>
      </c>
      <c r="B196" s="146">
        <v>650</v>
      </c>
      <c r="C196" s="112" t="s">
        <v>78</v>
      </c>
      <c r="D196" s="112" t="s">
        <v>38</v>
      </c>
      <c r="E196" s="112" t="s">
        <v>140</v>
      </c>
      <c r="F196" s="112" t="s">
        <v>42</v>
      </c>
      <c r="G196" s="112" t="s">
        <v>45</v>
      </c>
      <c r="H196" s="112" t="s">
        <v>67</v>
      </c>
      <c r="I196" s="112" t="s">
        <v>40</v>
      </c>
      <c r="J196" s="137">
        <f>J198</f>
        <v>300</v>
      </c>
      <c r="K196" s="190"/>
      <c r="L196" s="133">
        <f t="shared" si="19"/>
        <v>0</v>
      </c>
      <c r="M196" s="133">
        <f>M198</f>
        <v>300</v>
      </c>
      <c r="N196" s="133"/>
    </row>
    <row r="197" spans="1:14" x14ac:dyDescent="0.25">
      <c r="A197" s="6" t="s">
        <v>129</v>
      </c>
      <c r="B197" s="147">
        <v>650</v>
      </c>
      <c r="C197" s="124" t="s">
        <v>78</v>
      </c>
      <c r="D197" s="124" t="s">
        <v>38</v>
      </c>
      <c r="E197" s="124" t="s">
        <v>140</v>
      </c>
      <c r="F197" s="124" t="s">
        <v>42</v>
      </c>
      <c r="G197" s="124" t="s">
        <v>45</v>
      </c>
      <c r="H197" s="124" t="s">
        <v>84</v>
      </c>
      <c r="I197" s="124" t="s">
        <v>40</v>
      </c>
      <c r="J197" s="137">
        <f>J198</f>
        <v>300</v>
      </c>
      <c r="K197" s="190"/>
      <c r="L197" s="133">
        <f t="shared" si="19"/>
        <v>0</v>
      </c>
      <c r="M197" s="133">
        <f>M198</f>
        <v>300</v>
      </c>
      <c r="N197" s="133"/>
    </row>
    <row r="198" spans="1:14" ht="26.25" x14ac:dyDescent="0.25">
      <c r="A198" s="6" t="s">
        <v>183</v>
      </c>
      <c r="B198" s="147">
        <v>650</v>
      </c>
      <c r="C198" s="124" t="s">
        <v>78</v>
      </c>
      <c r="D198" s="124" t="s">
        <v>38</v>
      </c>
      <c r="E198" s="124" t="s">
        <v>140</v>
      </c>
      <c r="F198" s="124" t="s">
        <v>42</v>
      </c>
      <c r="G198" s="124" t="s">
        <v>45</v>
      </c>
      <c r="H198" s="124" t="s">
        <v>84</v>
      </c>
      <c r="I198" s="124" t="s">
        <v>182</v>
      </c>
      <c r="J198" s="137">
        <v>300</v>
      </c>
      <c r="K198" s="190"/>
      <c r="L198" s="133">
        <f t="shared" si="19"/>
        <v>0</v>
      </c>
      <c r="M198" s="133">
        <v>300</v>
      </c>
      <c r="N198" s="133"/>
    </row>
    <row r="199" spans="1:14" x14ac:dyDescent="0.25">
      <c r="A199" s="52" t="s">
        <v>35</v>
      </c>
      <c r="B199" s="147"/>
      <c r="C199" s="159"/>
      <c r="D199" s="159"/>
      <c r="E199" s="124"/>
      <c r="F199" s="124"/>
      <c r="G199" s="124"/>
      <c r="H199" s="124"/>
      <c r="I199" s="159"/>
      <c r="J199" s="160">
        <f>J12+J57+J63+J87+J126+J193+J185</f>
        <v>75780.5</v>
      </c>
      <c r="K199" s="160">
        <f>K12+K57+K63+K87+K126+K193+K185</f>
        <v>563.79999999999995</v>
      </c>
      <c r="L199" s="161">
        <f t="shared" si="19"/>
        <v>47350.39999999998</v>
      </c>
      <c r="M199" s="161">
        <f>M12+M57+M63+M87+M126+M193+M185</f>
        <v>123130.89999999998</v>
      </c>
      <c r="N199" s="161">
        <f>N12+N57+N63+N87+N126+N193+N185</f>
        <v>563.79999999999995</v>
      </c>
    </row>
    <row r="200" spans="1:14" x14ac:dyDescent="0.25">
      <c r="J200" s="192"/>
    </row>
    <row r="201" spans="1:14" x14ac:dyDescent="0.25">
      <c r="L201" s="193"/>
    </row>
  </sheetData>
  <autoFilter ref="A10:N10"/>
  <mergeCells count="16">
    <mergeCell ref="K1:N1"/>
    <mergeCell ref="K8:K9"/>
    <mergeCell ref="B8:B9"/>
    <mergeCell ref="A2:A4"/>
    <mergeCell ref="J8:J9"/>
    <mergeCell ref="A8:A9"/>
    <mergeCell ref="C8:C9"/>
    <mergeCell ref="D8:D9"/>
    <mergeCell ref="E8:H8"/>
    <mergeCell ref="I8:I9"/>
    <mergeCell ref="A5:K5"/>
    <mergeCell ref="A7:N7"/>
    <mergeCell ref="L8:L9"/>
    <mergeCell ref="M8:M9"/>
    <mergeCell ref="N8:N9"/>
    <mergeCell ref="G2:N4"/>
  </mergeCells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26" workbookViewId="0">
      <selection activeCell="C1" sqref="C1"/>
    </sheetView>
  </sheetViews>
  <sheetFormatPr defaultRowHeight="15" x14ac:dyDescent="0.25"/>
  <cols>
    <col min="1" max="1" width="6.5703125" customWidth="1"/>
    <col min="2" max="2" width="69.85546875" customWidth="1"/>
    <col min="3" max="3" width="33.28515625" customWidth="1"/>
  </cols>
  <sheetData>
    <row r="1" spans="1:3" ht="45" x14ac:dyDescent="0.25">
      <c r="C1" s="219" t="s">
        <v>383</v>
      </c>
    </row>
    <row r="2" spans="1:3" ht="81" customHeight="1" x14ac:dyDescent="0.25">
      <c r="C2" s="194" t="s">
        <v>304</v>
      </c>
    </row>
    <row r="3" spans="1:3" ht="18.75" x14ac:dyDescent="0.25">
      <c r="A3" s="195"/>
    </row>
    <row r="4" spans="1:3" ht="39.75" customHeight="1" x14ac:dyDescent="0.25">
      <c r="A4" s="249" t="s">
        <v>305</v>
      </c>
      <c r="B4" s="241"/>
      <c r="C4" s="231"/>
    </row>
    <row r="5" spans="1:3" ht="18.75" x14ac:dyDescent="0.25">
      <c r="A5" s="196" t="s">
        <v>1</v>
      </c>
      <c r="B5" s="66"/>
      <c r="C5" s="66"/>
    </row>
    <row r="6" spans="1:3" x14ac:dyDescent="0.25">
      <c r="A6" s="225"/>
      <c r="B6" s="250"/>
      <c r="C6" s="176" t="s">
        <v>0</v>
      </c>
    </row>
    <row r="7" spans="1:3" ht="15.75" x14ac:dyDescent="0.25">
      <c r="A7" s="197" t="s">
        <v>306</v>
      </c>
      <c r="B7" s="197" t="s">
        <v>307</v>
      </c>
      <c r="C7" s="197" t="s">
        <v>308</v>
      </c>
    </row>
    <row r="8" spans="1:3" ht="15.75" x14ac:dyDescent="0.25">
      <c r="A8" s="198">
        <v>1</v>
      </c>
      <c r="B8" s="198">
        <v>2</v>
      </c>
      <c r="C8" s="198">
        <v>3</v>
      </c>
    </row>
    <row r="9" spans="1:3" ht="15.75" x14ac:dyDescent="0.25">
      <c r="A9" s="198">
        <v>1</v>
      </c>
      <c r="B9" s="199" t="s">
        <v>309</v>
      </c>
      <c r="C9" s="200">
        <v>2384.1999999999998</v>
      </c>
    </row>
    <row r="10" spans="1:3" ht="31.5" x14ac:dyDescent="0.25">
      <c r="A10" s="198">
        <v>2</v>
      </c>
      <c r="B10" s="201" t="s">
        <v>310</v>
      </c>
      <c r="C10" s="200">
        <f>SUM(C11:C22)</f>
        <v>14600.3</v>
      </c>
    </row>
    <row r="11" spans="1:3" ht="110.25" x14ac:dyDescent="0.25">
      <c r="A11" s="198" t="s">
        <v>311</v>
      </c>
      <c r="B11" s="201" t="s">
        <v>312</v>
      </c>
      <c r="C11" s="200">
        <v>3449.1000000000004</v>
      </c>
    </row>
    <row r="12" spans="1:3" ht="47.25" x14ac:dyDescent="0.25">
      <c r="A12" s="198" t="s">
        <v>313</v>
      </c>
      <c r="B12" s="201" t="s">
        <v>314</v>
      </c>
      <c r="C12" s="200">
        <v>0</v>
      </c>
    </row>
    <row r="13" spans="1:3" ht="110.25" x14ac:dyDescent="0.25">
      <c r="A13" s="198" t="s">
        <v>315</v>
      </c>
      <c r="B13" s="201" t="s">
        <v>316</v>
      </c>
      <c r="C13" s="200">
        <f>10-10</f>
        <v>0</v>
      </c>
    </row>
    <row r="14" spans="1:3" ht="47.25" x14ac:dyDescent="0.25">
      <c r="A14" s="198" t="s">
        <v>317</v>
      </c>
      <c r="B14" s="201" t="s">
        <v>318</v>
      </c>
      <c r="C14" s="200">
        <v>0</v>
      </c>
    </row>
    <row r="15" spans="1:3" ht="31.5" x14ac:dyDescent="0.25">
      <c r="A15" s="198" t="s">
        <v>319</v>
      </c>
      <c r="B15" s="201" t="s">
        <v>320</v>
      </c>
      <c r="C15" s="200">
        <v>0</v>
      </c>
    </row>
    <row r="16" spans="1:3" ht="47.25" x14ac:dyDescent="0.25">
      <c r="A16" s="198" t="s">
        <v>321</v>
      </c>
      <c r="B16" s="201" t="s">
        <v>322</v>
      </c>
      <c r="C16" s="200">
        <v>0</v>
      </c>
    </row>
    <row r="17" spans="1:3" ht="47.25" x14ac:dyDescent="0.25">
      <c r="A17" s="198" t="s">
        <v>323</v>
      </c>
      <c r="B17" s="201" t="s">
        <v>324</v>
      </c>
      <c r="C17" s="200">
        <v>0</v>
      </c>
    </row>
    <row r="18" spans="1:3" ht="47.25" x14ac:dyDescent="0.25">
      <c r="A18" s="198" t="s">
        <v>325</v>
      </c>
      <c r="B18" s="201" t="s">
        <v>326</v>
      </c>
      <c r="C18" s="200">
        <v>0</v>
      </c>
    </row>
    <row r="19" spans="1:3" ht="63" x14ac:dyDescent="0.25">
      <c r="A19" s="198" t="s">
        <v>327</v>
      </c>
      <c r="B19" s="201" t="s">
        <v>328</v>
      </c>
      <c r="C19" s="200">
        <v>490</v>
      </c>
    </row>
    <row r="20" spans="1:3" ht="63" x14ac:dyDescent="0.25">
      <c r="A20" s="202" t="s">
        <v>329</v>
      </c>
      <c r="B20" s="201" t="s">
        <v>330</v>
      </c>
      <c r="C20" s="200">
        <v>0</v>
      </c>
    </row>
    <row r="21" spans="1:3" ht="78.75" x14ac:dyDescent="0.25">
      <c r="A21" s="202" t="s">
        <v>331</v>
      </c>
      <c r="B21" s="201" t="s">
        <v>332</v>
      </c>
      <c r="C21" s="200">
        <f>9754.3+1271.9-490</f>
        <v>10536.199999999999</v>
      </c>
    </row>
    <row r="22" spans="1:3" ht="15.75" x14ac:dyDescent="0.25">
      <c r="A22" s="202" t="s">
        <v>333</v>
      </c>
      <c r="B22" s="201" t="s">
        <v>334</v>
      </c>
      <c r="C22" s="200">
        <v>125</v>
      </c>
    </row>
    <row r="23" spans="1:3" ht="15.75" x14ac:dyDescent="0.25">
      <c r="A23" s="251" t="s">
        <v>335</v>
      </c>
      <c r="B23" s="251"/>
      <c r="C23" s="203">
        <f>C9+C10</f>
        <v>16984.5</v>
      </c>
    </row>
    <row r="24" spans="1:3" ht="15.75" x14ac:dyDescent="0.25">
      <c r="A24" s="198">
        <v>1</v>
      </c>
      <c r="B24" s="199" t="s">
        <v>336</v>
      </c>
      <c r="C24" s="200">
        <v>0</v>
      </c>
    </row>
    <row r="25" spans="1:3" ht="110.25" x14ac:dyDescent="0.25">
      <c r="A25" s="198" t="s">
        <v>337</v>
      </c>
      <c r="B25" s="201" t="s">
        <v>338</v>
      </c>
      <c r="C25" s="200">
        <v>0</v>
      </c>
    </row>
    <row r="26" spans="1:3" ht="47.25" x14ac:dyDescent="0.25">
      <c r="A26" s="198" t="s">
        <v>339</v>
      </c>
      <c r="B26" s="201" t="s">
        <v>340</v>
      </c>
      <c r="C26" s="200">
        <f>8909.1+2384.2+3449.1+970.2+1271.9</f>
        <v>16984.5</v>
      </c>
    </row>
    <row r="27" spans="1:3" ht="47.25" x14ac:dyDescent="0.25">
      <c r="A27" s="198" t="s">
        <v>341</v>
      </c>
      <c r="B27" s="201" t="s">
        <v>342</v>
      </c>
      <c r="C27" s="200">
        <v>0</v>
      </c>
    </row>
    <row r="28" spans="1:3" ht="63" x14ac:dyDescent="0.25">
      <c r="A28" s="198" t="s">
        <v>343</v>
      </c>
      <c r="B28" s="201" t="s">
        <v>344</v>
      </c>
      <c r="C28" s="200">
        <v>0</v>
      </c>
    </row>
    <row r="29" spans="1:3" ht="31.5" x14ac:dyDescent="0.25">
      <c r="A29" s="198" t="s">
        <v>345</v>
      </c>
      <c r="B29" s="201" t="s">
        <v>346</v>
      </c>
      <c r="C29" s="200">
        <v>0</v>
      </c>
    </row>
    <row r="30" spans="1:3" ht="63" x14ac:dyDescent="0.25">
      <c r="A30" s="198" t="s">
        <v>347</v>
      </c>
      <c r="B30" s="204" t="s">
        <v>348</v>
      </c>
      <c r="C30" s="200">
        <v>0</v>
      </c>
    </row>
    <row r="31" spans="1:3" ht="110.25" x14ac:dyDescent="0.25">
      <c r="A31" s="198" t="s">
        <v>349</v>
      </c>
      <c r="B31" s="204" t="s">
        <v>350</v>
      </c>
      <c r="C31" s="200">
        <v>0</v>
      </c>
    </row>
    <row r="32" spans="1:3" ht="31.5" x14ac:dyDescent="0.25">
      <c r="A32" s="198" t="s">
        <v>351</v>
      </c>
      <c r="B32" s="204" t="s">
        <v>352</v>
      </c>
      <c r="C32" s="200">
        <v>0</v>
      </c>
    </row>
    <row r="33" spans="1:3" ht="63" x14ac:dyDescent="0.25">
      <c r="A33" s="198" t="s">
        <v>353</v>
      </c>
      <c r="B33" s="204" t="s">
        <v>354</v>
      </c>
      <c r="C33" s="200">
        <v>0</v>
      </c>
    </row>
    <row r="34" spans="1:3" ht="47.25" x14ac:dyDescent="0.25">
      <c r="A34" s="198" t="s">
        <v>355</v>
      </c>
      <c r="B34" s="204" t="s">
        <v>356</v>
      </c>
      <c r="C34" s="200">
        <v>0</v>
      </c>
    </row>
    <row r="35" spans="1:3" ht="15.75" x14ac:dyDescent="0.25">
      <c r="A35" s="252" t="s">
        <v>357</v>
      </c>
      <c r="B35" s="252"/>
      <c r="C35" s="203">
        <f>SUM(C24:C34)</f>
        <v>16984.5</v>
      </c>
    </row>
  </sheetData>
  <mergeCells count="4">
    <mergeCell ref="A4:C4"/>
    <mergeCell ref="A6:B6"/>
    <mergeCell ref="A23:B23"/>
    <mergeCell ref="A35:B35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workbookViewId="0">
      <selection activeCell="B1" sqref="B1"/>
    </sheetView>
  </sheetViews>
  <sheetFormatPr defaultRowHeight="15" x14ac:dyDescent="0.25"/>
  <cols>
    <col min="1" max="1" width="67" customWidth="1"/>
    <col min="2" max="2" width="21.7109375" customWidth="1"/>
  </cols>
  <sheetData>
    <row r="1" spans="1:2" ht="75" x14ac:dyDescent="0.25">
      <c r="B1" s="219" t="s">
        <v>384</v>
      </c>
    </row>
    <row r="2" spans="1:2" ht="63.75" x14ac:dyDescent="0.25">
      <c r="A2" s="205"/>
      <c r="B2" s="205" t="s">
        <v>358</v>
      </c>
    </row>
    <row r="3" spans="1:2" ht="62.25" customHeight="1" x14ac:dyDescent="0.25">
      <c r="A3" s="253" t="s">
        <v>359</v>
      </c>
      <c r="B3" s="253"/>
    </row>
    <row r="4" spans="1:2" x14ac:dyDescent="0.25">
      <c r="A4" s="254" t="s">
        <v>0</v>
      </c>
      <c r="B4" s="254"/>
    </row>
    <row r="5" spans="1:2" ht="15" customHeight="1" x14ac:dyDescent="0.25">
      <c r="A5" s="255" t="s">
        <v>360</v>
      </c>
      <c r="B5" s="255" t="s">
        <v>177</v>
      </c>
    </row>
    <row r="6" spans="1:2" x14ac:dyDescent="0.25">
      <c r="A6" s="255"/>
      <c r="B6" s="255"/>
    </row>
    <row r="7" spans="1:2" x14ac:dyDescent="0.25">
      <c r="A7" s="206">
        <v>1</v>
      </c>
      <c r="B7" s="206">
        <v>2</v>
      </c>
    </row>
    <row r="8" spans="1:2" x14ac:dyDescent="0.25">
      <c r="A8" s="86" t="s">
        <v>262</v>
      </c>
      <c r="B8" s="207">
        <f>B9</f>
        <v>45799.95</v>
      </c>
    </row>
    <row r="9" spans="1:2" ht="25.5" x14ac:dyDescent="0.25">
      <c r="A9" s="208" t="s">
        <v>361</v>
      </c>
      <c r="B9" s="209">
        <v>45799.95</v>
      </c>
    </row>
    <row r="10" spans="1:2" s="216" customFormat="1" ht="25.5" x14ac:dyDescent="0.25">
      <c r="A10" s="214" t="s">
        <v>368</v>
      </c>
      <c r="B10" s="207">
        <f>B11</f>
        <v>1074.4000000000001</v>
      </c>
    </row>
    <row r="11" spans="1:2" ht="51" x14ac:dyDescent="0.25">
      <c r="A11" s="167" t="s">
        <v>283</v>
      </c>
      <c r="B11" s="209">
        <v>1074.4000000000001</v>
      </c>
    </row>
    <row r="12" spans="1:2" ht="25.5" x14ac:dyDescent="0.25">
      <c r="A12" s="86" t="s">
        <v>362</v>
      </c>
      <c r="B12" s="207">
        <f>B13+B15+B14</f>
        <v>593.5</v>
      </c>
    </row>
    <row r="13" spans="1:2" ht="25.5" hidden="1" x14ac:dyDescent="0.25">
      <c r="A13" s="94" t="s">
        <v>363</v>
      </c>
      <c r="B13" s="209">
        <v>0</v>
      </c>
    </row>
    <row r="14" spans="1:2" ht="38.25" x14ac:dyDescent="0.25">
      <c r="A14" s="94" t="s">
        <v>268</v>
      </c>
      <c r="B14" s="209">
        <v>523.5</v>
      </c>
    </row>
    <row r="15" spans="1:2" ht="25.5" x14ac:dyDescent="0.25">
      <c r="A15" s="94" t="s">
        <v>270</v>
      </c>
      <c r="B15" s="209">
        <v>70</v>
      </c>
    </row>
    <row r="16" spans="1:2" x14ac:dyDescent="0.25">
      <c r="A16" s="210" t="s">
        <v>61</v>
      </c>
      <c r="B16" s="207">
        <f>B17+B18+B19+B20+B21+B22+B23+B24+B25+B26</f>
        <v>46373.5</v>
      </c>
    </row>
    <row r="17" spans="1:2" ht="25.5" x14ac:dyDescent="0.25">
      <c r="A17" s="211" t="s">
        <v>364</v>
      </c>
      <c r="B17" s="209">
        <v>25</v>
      </c>
    </row>
    <row r="18" spans="1:2" x14ac:dyDescent="0.25">
      <c r="A18" s="211" t="s">
        <v>365</v>
      </c>
      <c r="B18" s="209">
        <v>1530</v>
      </c>
    </row>
    <row r="19" spans="1:2" ht="76.5" x14ac:dyDescent="0.25">
      <c r="A19" s="211" t="s">
        <v>366</v>
      </c>
      <c r="B19" s="209">
        <v>349.1</v>
      </c>
    </row>
    <row r="20" spans="1:2" ht="25.5" x14ac:dyDescent="0.25">
      <c r="A20" s="211" t="s">
        <v>369</v>
      </c>
      <c r="B20" s="209">
        <v>300</v>
      </c>
    </row>
    <row r="21" spans="1:2" ht="38.25" x14ac:dyDescent="0.25">
      <c r="A21" s="211" t="s">
        <v>376</v>
      </c>
      <c r="B21" s="209">
        <v>3456.2</v>
      </c>
    </row>
    <row r="22" spans="1:2" ht="51" x14ac:dyDescent="0.25">
      <c r="A22" s="211" t="s">
        <v>370</v>
      </c>
      <c r="B22" s="209">
        <v>319</v>
      </c>
    </row>
    <row r="23" spans="1:2" ht="38.25" x14ac:dyDescent="0.25">
      <c r="A23" s="211" t="s">
        <v>371</v>
      </c>
      <c r="B23" s="209">
        <v>37442.199999999997</v>
      </c>
    </row>
    <row r="24" spans="1:2" ht="51" x14ac:dyDescent="0.25">
      <c r="A24" s="211" t="s">
        <v>372</v>
      </c>
      <c r="B24" s="209">
        <v>2374.6999999999998</v>
      </c>
    </row>
    <row r="25" spans="1:2" ht="38.25" x14ac:dyDescent="0.25">
      <c r="A25" s="211" t="s">
        <v>374</v>
      </c>
      <c r="B25" s="209">
        <v>319.3</v>
      </c>
    </row>
    <row r="26" spans="1:2" ht="38.25" x14ac:dyDescent="0.25">
      <c r="A26" s="211" t="s">
        <v>373</v>
      </c>
      <c r="B26" s="209">
        <v>258</v>
      </c>
    </row>
    <row r="27" spans="1:2" s="216" customFormat="1" x14ac:dyDescent="0.25">
      <c r="A27" s="215" t="s">
        <v>295</v>
      </c>
      <c r="B27" s="207">
        <f>B28</f>
        <v>400</v>
      </c>
    </row>
    <row r="28" spans="1:2" ht="38.25" x14ac:dyDescent="0.25">
      <c r="A28" s="211" t="s">
        <v>375</v>
      </c>
      <c r="B28" s="209">
        <v>400</v>
      </c>
    </row>
    <row r="29" spans="1:2" ht="15.75" x14ac:dyDescent="0.25">
      <c r="A29" s="212" t="s">
        <v>367</v>
      </c>
      <c r="B29" s="213">
        <f>B8+B12+B16+B10+B27</f>
        <v>94241.349999999991</v>
      </c>
    </row>
  </sheetData>
  <mergeCells count="4">
    <mergeCell ref="A3:B3"/>
    <mergeCell ref="A4:B4"/>
    <mergeCell ref="A5:A6"/>
    <mergeCell ref="B5:B6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КалугинаИА</cp:lastModifiedBy>
  <cp:lastPrinted>2022-10-12T09:12:29Z</cp:lastPrinted>
  <dcterms:created xsi:type="dcterms:W3CDTF">2014-11-05T03:19:02Z</dcterms:created>
  <dcterms:modified xsi:type="dcterms:W3CDTF">2022-10-12T09:13:51Z</dcterms:modified>
</cp:coreProperties>
</file>